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andinavianairlinessystem.sharepoint.com/sites/InvestorRelations-externfinansiellproduktion/Shared Documents/General/Delårsrapporter/2021/Q2/Till hemsida/"/>
    </mc:Choice>
  </mc:AlternateContent>
  <xr:revisionPtr revIDLastSave="1328" documentId="8_{2AA93540-39DD-4B39-8D46-F5AE2589AF87}" xr6:coauthVersionLast="45" xr6:coauthVersionMax="45" xr10:uidLastSave="{92366A02-92C6-450D-A444-F3EDD089A24A}"/>
  <bookViews>
    <workbookView xWindow="-120" yWindow="-120" windowWidth="29040" windowHeight="17640" activeTab="3" xr2:uid="{00000000-000D-0000-FFFF-FFFF00000000}"/>
  </bookViews>
  <sheets>
    <sheet name="Income Statement" sheetId="1" r:id="rId1"/>
    <sheet name="Balance Sheet" sheetId="3" r:id="rId2"/>
    <sheet name="Cash-Flow" sheetId="2" r:id="rId3"/>
    <sheet name="CASK, yield, PASK &amp; RASK" sheetId="4" r:id="rId4"/>
  </sheets>
  <externalReferences>
    <externalReference r:id="rId5"/>
    <externalReference r:id="rId6"/>
  </externalReferences>
  <definedNames>
    <definedName name="_xlnm.Print_Titles" localSheetId="0">'Income Statement'!$1:$1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3" i="4" l="1"/>
  <c r="K56" i="4"/>
  <c r="K58" i="4" s="1"/>
  <c r="J56" i="4"/>
  <c r="J58" i="4" s="1"/>
  <c r="K54" i="4"/>
  <c r="J54" i="4"/>
  <c r="K53" i="4"/>
  <c r="K52" i="4"/>
  <c r="K51" i="4"/>
  <c r="J53" i="4"/>
  <c r="J52" i="4"/>
  <c r="J51" i="4"/>
  <c r="K50" i="4"/>
  <c r="J50" i="4"/>
  <c r="L42" i="4"/>
  <c r="L44" i="4" s="1"/>
  <c r="L40" i="4"/>
  <c r="K40" i="4"/>
  <c r="J40" i="4"/>
  <c r="L33" i="4"/>
  <c r="L31" i="4"/>
  <c r="K33" i="4"/>
  <c r="J33" i="4"/>
  <c r="K29" i="4"/>
  <c r="J29" i="4"/>
  <c r="R18" i="4"/>
  <c r="R19" i="4"/>
  <c r="S20" i="4"/>
  <c r="S19" i="4"/>
  <c r="K21" i="4"/>
  <c r="K23" i="4" s="1"/>
  <c r="J21" i="4"/>
  <c r="J23" i="4" s="1"/>
  <c r="K17" i="4"/>
  <c r="J17" i="4"/>
  <c r="K13" i="4"/>
  <c r="J13" i="4"/>
  <c r="L56" i="4" l="1"/>
  <c r="L58" i="4" s="1"/>
  <c r="K44" i="4"/>
  <c r="J44" i="4"/>
  <c r="S21" i="4"/>
  <c r="K9" i="4" l="1"/>
  <c r="K8" i="4"/>
  <c r="S8" i="4" s="1"/>
  <c r="K7" i="4"/>
  <c r="J10" i="4"/>
  <c r="J9" i="4"/>
  <c r="R9" i="4" s="1"/>
  <c r="J8" i="4"/>
  <c r="R8" i="4" s="1"/>
  <c r="J7" i="4"/>
  <c r="K6" i="4"/>
  <c r="S6" i="4" s="1"/>
  <c r="J6" i="4"/>
  <c r="R6" i="4" s="1"/>
  <c r="P58" i="4"/>
  <c r="T56" i="4"/>
  <c r="S56" i="4"/>
  <c r="P56" i="4"/>
  <c r="O56" i="4"/>
  <c r="N56" i="4"/>
  <c r="R56" i="4" s="1"/>
  <c r="T54" i="4"/>
  <c r="O53" i="4"/>
  <c r="S53" i="4" s="1"/>
  <c r="N53" i="4"/>
  <c r="R53" i="4" s="1"/>
  <c r="A53" i="4"/>
  <c r="S52" i="4"/>
  <c r="R52" i="4"/>
  <c r="O52" i="4"/>
  <c r="N52" i="4"/>
  <c r="A52" i="4"/>
  <c r="S51" i="4"/>
  <c r="O51" i="4"/>
  <c r="N51" i="4"/>
  <c r="R51" i="4" s="1"/>
  <c r="A51" i="4"/>
  <c r="R49" i="4"/>
  <c r="O49" i="4"/>
  <c r="N49" i="4"/>
  <c r="N48" i="4"/>
  <c r="P44" i="4"/>
  <c r="T42" i="4"/>
  <c r="S42" i="4"/>
  <c r="R42" i="4"/>
  <c r="P42" i="4"/>
  <c r="P40" i="4"/>
  <c r="T40" i="4" s="1"/>
  <c r="O40" i="4"/>
  <c r="S40" i="4" s="1"/>
  <c r="N40" i="4"/>
  <c r="N50" i="4" s="1"/>
  <c r="R39" i="4"/>
  <c r="N39" i="4"/>
  <c r="N38" i="4"/>
  <c r="F37" i="4"/>
  <c r="B37" i="4"/>
  <c r="O33" i="4"/>
  <c r="T31" i="4"/>
  <c r="S31" i="4"/>
  <c r="R31" i="4"/>
  <c r="P31" i="4"/>
  <c r="P33" i="4" s="1"/>
  <c r="T29" i="4"/>
  <c r="R29" i="4"/>
  <c r="O29" i="4"/>
  <c r="S29" i="4" s="1"/>
  <c r="N29" i="4"/>
  <c r="N33" i="4" s="1"/>
  <c r="S28" i="4"/>
  <c r="R28" i="4"/>
  <c r="N27" i="4"/>
  <c r="N26" i="4"/>
  <c r="N37" i="4" s="1"/>
  <c r="N47" i="4" s="1"/>
  <c r="C26" i="4"/>
  <c r="D26" i="4" s="1"/>
  <c r="B26" i="4"/>
  <c r="R20" i="4"/>
  <c r="S18" i="4"/>
  <c r="A17" i="4"/>
  <c r="S12" i="4"/>
  <c r="R12" i="4"/>
  <c r="O9" i="4"/>
  <c r="N9" i="4"/>
  <c r="O8" i="4"/>
  <c r="N8" i="4"/>
  <c r="R7" i="4"/>
  <c r="O7" i="4"/>
  <c r="N7" i="4"/>
  <c r="O6" i="4"/>
  <c r="O10" i="4" s="1"/>
  <c r="N6" i="4"/>
  <c r="N10" i="4" s="1"/>
  <c r="S5" i="4"/>
  <c r="S39" i="4" s="1"/>
  <c r="O5" i="4"/>
  <c r="O28" i="4" s="1"/>
  <c r="N5" i="4"/>
  <c r="N28" i="4" s="1"/>
  <c r="R4" i="4"/>
  <c r="R48" i="4" s="1"/>
  <c r="O4" i="4"/>
  <c r="O48" i="4" s="1"/>
  <c r="N4" i="4"/>
  <c r="R3" i="4"/>
  <c r="R26" i="4" s="1"/>
  <c r="R37" i="4" s="1"/>
  <c r="R47" i="4" s="1"/>
  <c r="O3" i="4"/>
  <c r="S3" i="4" s="1"/>
  <c r="S26" i="4" s="1"/>
  <c r="K3" i="4"/>
  <c r="K26" i="4" s="1"/>
  <c r="J3" i="4"/>
  <c r="J37" i="4" s="1"/>
  <c r="G3" i="4"/>
  <c r="G26" i="4" s="1"/>
  <c r="F3" i="4"/>
  <c r="F26" i="4" s="1"/>
  <c r="T58" i="4" l="1"/>
  <c r="S44" i="4"/>
  <c r="T44" i="4"/>
  <c r="T33" i="4"/>
  <c r="S33" i="4"/>
  <c r="R33" i="4"/>
  <c r="S9" i="4"/>
  <c r="K10" i="4"/>
  <c r="S7" i="4"/>
  <c r="R10" i="4"/>
  <c r="R13" i="4" s="1"/>
  <c r="K37" i="4"/>
  <c r="L26" i="4"/>
  <c r="N54" i="4"/>
  <c r="N58" i="4" s="1"/>
  <c r="R50" i="4"/>
  <c r="R54" i="4" s="1"/>
  <c r="R58" i="4" s="1"/>
  <c r="G37" i="4"/>
  <c r="H26" i="4"/>
  <c r="S37" i="4"/>
  <c r="T26" i="4"/>
  <c r="N13" i="4"/>
  <c r="N17" i="4"/>
  <c r="N21" i="4" s="1"/>
  <c r="N23" i="4" s="1"/>
  <c r="O13" i="4"/>
  <c r="O17" i="4"/>
  <c r="O21" i="4" s="1"/>
  <c r="O23" i="4" s="1"/>
  <c r="J26" i="4"/>
  <c r="C37" i="4"/>
  <c r="R38" i="4"/>
  <c r="N44" i="4"/>
  <c r="O38" i="4"/>
  <c r="S4" i="4"/>
  <c r="N3" i="4"/>
  <c r="O27" i="4"/>
  <c r="R40" i="4"/>
  <c r="R44" i="4" s="1"/>
  <c r="O44" i="4"/>
  <c r="S49" i="4"/>
  <c r="O26" i="4"/>
  <c r="O39" i="4"/>
  <c r="O50" i="4"/>
  <c r="R27" i="4"/>
  <c r="S10" i="4" l="1"/>
  <c r="S13" i="4" s="1"/>
  <c r="S17" i="4"/>
  <c r="S23" i="4" s="1"/>
  <c r="R17" i="4"/>
  <c r="R21" i="4" s="1"/>
  <c r="T37" i="4"/>
  <c r="S47" i="4"/>
  <c r="T47" i="4" s="1"/>
  <c r="S50" i="4"/>
  <c r="S54" i="4" s="1"/>
  <c r="S58" i="4" s="1"/>
  <c r="O54" i="4"/>
  <c r="O58" i="4" s="1"/>
  <c r="S48" i="4"/>
  <c r="S27" i="4"/>
  <c r="S38" i="4"/>
  <c r="H37" i="4"/>
  <c r="G47" i="4"/>
  <c r="H47" i="4" s="1"/>
  <c r="K47" i="4"/>
  <c r="L47" i="4" s="1"/>
  <c r="L37" i="4"/>
  <c r="P26" i="4"/>
  <c r="P37" i="4" s="1"/>
  <c r="P47" i="4" s="1"/>
  <c r="O37" i="4"/>
  <c r="O47" i="4" s="1"/>
  <c r="C47" i="4"/>
  <c r="D47" i="4" s="1"/>
  <c r="D37" i="4"/>
  <c r="B22" i="2" l="1"/>
  <c r="H22" i="2" l="1"/>
  <c r="C22" i="2"/>
  <c r="B32" i="3"/>
  <c r="B30" i="3"/>
  <c r="B25" i="3"/>
  <c r="B17" i="3"/>
  <c r="B18" i="3" s="1"/>
  <c r="B12" i="3"/>
  <c r="H101" i="1"/>
  <c r="H89" i="1"/>
  <c r="H46" i="1"/>
  <c r="H43" i="1"/>
  <c r="H37" i="1"/>
  <c r="H24" i="1" l="1"/>
  <c r="H27" i="1" s="1"/>
  <c r="H30" i="1" s="1"/>
  <c r="H12" i="1"/>
  <c r="B28" i="2" l="1"/>
  <c r="B31" i="2" s="1"/>
  <c r="B13" i="2"/>
  <c r="B16" i="2" s="1"/>
  <c r="G89" i="1" l="1"/>
  <c r="G101" i="1" l="1"/>
  <c r="G95" i="1"/>
  <c r="G94" i="1"/>
  <c r="G93" i="1"/>
  <c r="G24" i="1"/>
  <c r="G12" i="1"/>
  <c r="C30" i="3"/>
  <c r="C25" i="3"/>
  <c r="C17" i="3"/>
  <c r="C12" i="3"/>
  <c r="C13" i="2"/>
  <c r="C16" i="2" s="1"/>
  <c r="C28" i="2" s="1"/>
  <c r="C31" i="2" s="1"/>
  <c r="G27" i="1" l="1"/>
  <c r="G30" i="1" s="1"/>
  <c r="G37" i="1" s="1"/>
  <c r="G43" i="1" s="1"/>
  <c r="G46" i="1" s="1"/>
  <c r="C32" i="3"/>
  <c r="C18" i="3"/>
  <c r="D13" i="2" l="1"/>
  <c r="D16" i="2" s="1"/>
  <c r="D22" i="2" s="1"/>
  <c r="D28" i="2" s="1"/>
  <c r="D31" i="2" s="1"/>
  <c r="E13" i="2"/>
  <c r="E16" i="2" s="1"/>
  <c r="E22" i="2" s="1"/>
  <c r="E28" i="2" s="1"/>
  <c r="F101" i="1"/>
  <c r="F89" i="1"/>
  <c r="F80" i="1"/>
  <c r="F95" i="1" s="1"/>
  <c r="F79" i="1"/>
  <c r="F94" i="1" s="1"/>
  <c r="F24" i="1"/>
  <c r="F12" i="1"/>
  <c r="D30" i="3"/>
  <c r="D25" i="3"/>
  <c r="D17" i="3"/>
  <c r="D12" i="3"/>
  <c r="E31" i="2" l="1"/>
  <c r="F27" i="1"/>
  <c r="F30" i="1" s="1"/>
  <c r="F37" i="1" s="1"/>
  <c r="F43" i="1" s="1"/>
  <c r="F46" i="1" s="1"/>
  <c r="F50" i="1" s="1"/>
  <c r="D32" i="3"/>
  <c r="D18" i="3"/>
  <c r="E80" i="1" l="1"/>
  <c r="E95" i="1" s="1"/>
  <c r="E79" i="1"/>
  <c r="E94" i="1" s="1"/>
  <c r="E101" i="1"/>
  <c r="E89" i="1"/>
  <c r="E24" i="1"/>
  <c r="E12" i="1"/>
  <c r="E27" i="1" l="1"/>
  <c r="E30" i="1" s="1"/>
  <c r="D24" i="1"/>
  <c r="E37" i="1" l="1"/>
  <c r="E43" i="1" s="1"/>
  <c r="E46" i="1" s="1"/>
  <c r="E50" i="1" s="1"/>
  <c r="D12" i="1"/>
  <c r="D101" i="1"/>
  <c r="D89" i="1"/>
  <c r="E30" i="3"/>
  <c r="E25" i="3"/>
  <c r="E17" i="3"/>
  <c r="E12" i="3"/>
  <c r="F13" i="2"/>
  <c r="F16" i="2" s="1"/>
  <c r="F22" i="2" s="1"/>
  <c r="F28" i="2" s="1"/>
  <c r="F31" i="2" s="1"/>
  <c r="D27" i="1" l="1"/>
  <c r="D30" i="1" s="1"/>
  <c r="D37" i="1" s="1"/>
  <c r="D43" i="1" s="1"/>
  <c r="D46" i="1" s="1"/>
  <c r="D50" i="1" s="1"/>
  <c r="E32" i="3"/>
  <c r="E18" i="3"/>
  <c r="F30" i="3"/>
  <c r="F25" i="3"/>
  <c r="F17" i="3"/>
  <c r="F12" i="3"/>
  <c r="F18" i="3" l="1"/>
  <c r="F32" i="3"/>
  <c r="C101" i="1"/>
  <c r="C89" i="1"/>
  <c r="C24" i="1"/>
  <c r="C27" i="1" s="1"/>
  <c r="C30" i="1" s="1"/>
  <c r="C37" i="1" s="1"/>
  <c r="C43" i="1" s="1"/>
  <c r="C46" i="1" s="1"/>
  <c r="C50" i="1" s="1"/>
  <c r="G13" i="2" l="1"/>
  <c r="G16" i="2" s="1"/>
  <c r="G22" i="2" s="1"/>
  <c r="G28" i="2" s="1"/>
  <c r="G31" i="2" s="1"/>
  <c r="H27" i="2" l="1"/>
  <c r="H9" i="2" l="1"/>
  <c r="H13" i="2" s="1"/>
  <c r="H16" i="2" s="1"/>
  <c r="H28" i="2" s="1"/>
  <c r="H31" i="2" l="1"/>
</calcChain>
</file>

<file path=xl/sharedStrings.xml><?xml version="1.0" encoding="utf-8"?>
<sst xmlns="http://schemas.openxmlformats.org/spreadsheetml/2006/main" count="284" uniqueCount="140">
  <si>
    <t>SAS GROUP</t>
  </si>
  <si>
    <t>Statement of income</t>
  </si>
  <si>
    <t>MAY-</t>
  </si>
  <si>
    <t>AUG-</t>
  </si>
  <si>
    <t>NOV-</t>
  </si>
  <si>
    <t>FEB-</t>
  </si>
  <si>
    <t>(MSEK)</t>
  </si>
  <si>
    <t>JUL</t>
  </si>
  <si>
    <t>OCT</t>
  </si>
  <si>
    <t>JAN</t>
  </si>
  <si>
    <t>APR</t>
  </si>
  <si>
    <t>Passenger revenue</t>
  </si>
  <si>
    <t>Charter revenue</t>
  </si>
  <si>
    <t>Other traffic revenue</t>
  </si>
  <si>
    <t>Other operating revenue</t>
  </si>
  <si>
    <t>Operating revenue</t>
  </si>
  <si>
    <t>Catering costs</t>
  </si>
  <si>
    <t>Handling costs</t>
  </si>
  <si>
    <t>Technical aircraft maintenance</t>
  </si>
  <si>
    <t>Wet lease costs</t>
  </si>
  <si>
    <t>Other expenses</t>
  </si>
  <si>
    <t>Operating expenses</t>
  </si>
  <si>
    <t>Operating income before depreciation</t>
  </si>
  <si>
    <t xml:space="preserve">  and leasing costs, EBITDAR</t>
  </si>
  <si>
    <t>Leasing costs for aircraft</t>
  </si>
  <si>
    <t>Operating income before depreciation, EBITDA</t>
  </si>
  <si>
    <t>Income from the sale of aircraft and buildings</t>
  </si>
  <si>
    <t>Operating income, EBIT</t>
  </si>
  <si>
    <t>Income from other shares and participations</t>
  </si>
  <si>
    <t>Financial income</t>
  </si>
  <si>
    <t>Financial expenses</t>
  </si>
  <si>
    <t>Income before tax</t>
  </si>
  <si>
    <t>Tax</t>
  </si>
  <si>
    <t>Net income</t>
  </si>
  <si>
    <t>Attributable to:</t>
  </si>
  <si>
    <t>Parent Company shareholders</t>
  </si>
  <si>
    <t>Minority interests</t>
  </si>
  <si>
    <t>Specification of other expenses</t>
  </si>
  <si>
    <t>Premises &amp; property costs</t>
  </si>
  <si>
    <t>Rental/lease of fixed assets</t>
  </si>
  <si>
    <t>Printing &amp; expendable material</t>
  </si>
  <si>
    <t>Freight &amp; duty</t>
  </si>
  <si>
    <t>Travel/route expenses</t>
  </si>
  <si>
    <t>Administrative &amp; sundry external services</t>
  </si>
  <si>
    <t>Passenger service on ground</t>
  </si>
  <si>
    <t>Other</t>
  </si>
  <si>
    <t>Total</t>
  </si>
  <si>
    <t>Income before tax and nonrecurring items</t>
  </si>
  <si>
    <t>Impairment losses</t>
  </si>
  <si>
    <t>Restructuring costs</t>
  </si>
  <si>
    <t>Capital gains/losses</t>
  </si>
  <si>
    <t>Other nonrecurring items</t>
  </si>
  <si>
    <t>Oct 31,</t>
  </si>
  <si>
    <t>Jul 31,</t>
  </si>
  <si>
    <t>Apr 30,</t>
  </si>
  <si>
    <t>Jan 31,</t>
  </si>
  <si>
    <t>Tecknat, ej inbetalt kapital</t>
  </si>
  <si>
    <t>Intangible assets</t>
  </si>
  <si>
    <t>Tangible fixed assets</t>
  </si>
  <si>
    <t>Financial fixed assets</t>
  </si>
  <si>
    <t>Total fixed assets</t>
  </si>
  <si>
    <t>Current receivables</t>
  </si>
  <si>
    <t>Cash and cash equivalents</t>
  </si>
  <si>
    <t>Total current assets</t>
  </si>
  <si>
    <t>Total assets</t>
  </si>
  <si>
    <t>Shareholders' equity</t>
  </si>
  <si>
    <t>Total shareholders' equity and liabilities</t>
  </si>
  <si>
    <t>Shareholders' equity per common share (SEK)</t>
  </si>
  <si>
    <t>Interest-bearing assets</t>
  </si>
  <si>
    <t>Interest-bearing liabilities</t>
  </si>
  <si>
    <t>Condensed cash-flow statement</t>
  </si>
  <si>
    <t>Depreciation, amortization and impairment</t>
  </si>
  <si>
    <t>Income from sale of aircraft, buildings and shares</t>
  </si>
  <si>
    <t>Adjustment for other items not included in the cash flow, etc.</t>
  </si>
  <si>
    <t>Tax paid</t>
  </si>
  <si>
    <t>Cash flow from operations before change in working capital</t>
  </si>
  <si>
    <t>Change in working capital</t>
  </si>
  <si>
    <t>Cash flow from operating activities</t>
  </si>
  <si>
    <t>Investments including advance payments to aircraft manufacturers</t>
  </si>
  <si>
    <t>Sale of subsidiaries and affiliated companies</t>
  </si>
  <si>
    <t>Sale of fixed assets, etc.</t>
  </si>
  <si>
    <t>Cash flow before financing activities</t>
  </si>
  <si>
    <t>Hybrid bond</t>
  </si>
  <si>
    <t>New share issue</t>
  </si>
  <si>
    <t>External financing, net</t>
  </si>
  <si>
    <t>Cash flow for the period</t>
  </si>
  <si>
    <t>Translation difference in cash and cash equivalents</t>
  </si>
  <si>
    <t>Change in cash and cash equivalents according to the balance sheet</t>
  </si>
  <si>
    <t>2019-2020</t>
  </si>
  <si>
    <t>Personnel expenses</t>
  </si>
  <si>
    <t>Depreciation Right-of-use assets</t>
  </si>
  <si>
    <t>Depreciation fixed assets</t>
  </si>
  <si>
    <t>Financial expenses IFRS16</t>
  </si>
  <si>
    <t>Computer and telecommunications costs</t>
  </si>
  <si>
    <t>Sales and distribution costs</t>
  </si>
  <si>
    <t>Fuel expenses</t>
  </si>
  <si>
    <t>Inventories and expendable spare parts</t>
  </si>
  <si>
    <t>Interest bearing liabilities</t>
  </si>
  <si>
    <t>Interest bearing leasing liabilities</t>
  </si>
  <si>
    <t>Other liabilities</t>
  </si>
  <si>
    <t>Total non-current liabilities</t>
  </si>
  <si>
    <t>Total current liabilities</t>
  </si>
  <si>
    <t>Amortization of lease liabilities</t>
  </si>
  <si>
    <t>Deferred tax assets</t>
  </si>
  <si>
    <t>Condensed balance sheet</t>
  </si>
  <si>
    <t>Acquisition of subsidiaries and affiliated companies</t>
  </si>
  <si>
    <t>Air traffic charges</t>
  </si>
  <si>
    <t xml:space="preserve">Amortization intangible assets </t>
  </si>
  <si>
    <t>2020-2021</t>
  </si>
  <si>
    <t>Cargo revenue</t>
  </si>
  <si>
    <t>Income from shares in affiliated companies</t>
  </si>
  <si>
    <t>Right-of-Use assets</t>
  </si>
  <si>
    <t xml:space="preserve"> APR 31,</t>
  </si>
  <si>
    <t>YTD</t>
  </si>
  <si>
    <t>CASK calculation</t>
  </si>
  <si>
    <t>Nominal CASK</t>
  </si>
  <si>
    <t>Aircraft leasing costs</t>
  </si>
  <si>
    <t>Depreciation</t>
  </si>
  <si>
    <t>Operating expenditure</t>
  </si>
  <si>
    <t>Total ASK</t>
  </si>
  <si>
    <t>Unit cost, nominal</t>
  </si>
  <si>
    <t>Currency adjusted CASK</t>
  </si>
  <si>
    <t>Currency effects between FY19 and FY18</t>
  </si>
  <si>
    <t>Exch. rate diff. related to operations</t>
  </si>
  <si>
    <t>Items affecting comparability</t>
  </si>
  <si>
    <t>Adjusted net operating expenditure</t>
  </si>
  <si>
    <t>Unit cost, currency adjusted</t>
  </si>
  <si>
    <t>YIELD calculation</t>
  </si>
  <si>
    <t>Currency</t>
  </si>
  <si>
    <t>adjusted</t>
  </si>
  <si>
    <t>RPK, schedule</t>
  </si>
  <si>
    <t>Yield</t>
  </si>
  <si>
    <t>PASK calculation</t>
  </si>
  <si>
    <t>ASK, schedule</t>
  </si>
  <si>
    <t>PASK</t>
  </si>
  <si>
    <t>RASK calculation</t>
  </si>
  <si>
    <t>2017-2018</t>
  </si>
  <si>
    <t>Total traffic revenue</t>
  </si>
  <si>
    <t>ASK, total</t>
  </si>
  <si>
    <t>RASK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</si>
</sst>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0_)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20"/>
      <name val="Scandinavian"/>
      <family val="3"/>
    </font>
    <font>
      <sz val="9"/>
      <name val="Scandinavian"/>
      <family val="3"/>
    </font>
    <font>
      <b/>
      <sz val="9"/>
      <name val="Scandinavian"/>
      <family val="3"/>
    </font>
    <font>
      <sz val="9"/>
      <color theme="0"/>
      <name val="Scandinavian"/>
      <family val="3"/>
    </font>
    <font>
      <sz val="9"/>
      <color indexed="8"/>
      <name val="Scandinavian"/>
      <family val="3"/>
    </font>
    <font>
      <sz val="9"/>
      <color theme="1"/>
      <name val="Scandinavian"/>
      <family val="3"/>
    </font>
    <font>
      <b/>
      <sz val="9"/>
      <color theme="1"/>
      <name val="Scandinavian"/>
      <family val="3"/>
    </font>
    <font>
      <sz val="12"/>
      <name val="Scandinavian"/>
      <family val="3"/>
    </font>
    <font>
      <sz val="10"/>
      <name val="Scandinavian"/>
      <family val="3"/>
    </font>
    <font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0"/>
      <name val="Scandinavian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Scandinavi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1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164" fontId="12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6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right"/>
    </xf>
    <xf numFmtId="0" fontId="3" fillId="0" borderId="0" xfId="0" applyFont="1"/>
    <xf numFmtId="0" fontId="2" fillId="0" borderId="1" xfId="0" applyFont="1" applyBorder="1"/>
    <xf numFmtId="1" fontId="2" fillId="0" borderId="0" xfId="0" applyNumberFormat="1" applyFont="1"/>
    <xf numFmtId="3" fontId="2" fillId="0" borderId="0" xfId="0" applyNumberFormat="1" applyFont="1" applyFill="1"/>
    <xf numFmtId="1" fontId="2" fillId="0" borderId="1" xfId="0" applyNumberFormat="1" applyFont="1" applyBorder="1"/>
    <xf numFmtId="3" fontId="2" fillId="0" borderId="1" xfId="0" applyNumberFormat="1" applyFont="1" applyFill="1" applyBorder="1"/>
    <xf numFmtId="1" fontId="3" fillId="0" borderId="0" xfId="0" applyNumberFormat="1" applyFont="1"/>
    <xf numFmtId="1" fontId="3" fillId="0" borderId="0" xfId="0" applyNumberFormat="1" applyFont="1" applyBorder="1"/>
    <xf numFmtId="1" fontId="3" fillId="0" borderId="0" xfId="0" applyNumberFormat="1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 applyBorder="1"/>
    <xf numFmtId="3" fontId="2" fillId="0" borderId="0" xfId="0" applyNumberFormat="1" applyFont="1"/>
    <xf numFmtId="3" fontId="2" fillId="0" borderId="0" xfId="0" quotePrefix="1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Fill="1"/>
    <xf numFmtId="0" fontId="6" fillId="0" borderId="0" xfId="0" applyFont="1"/>
    <xf numFmtId="0" fontId="7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1" xfId="0" applyFont="1" applyBorder="1"/>
    <xf numFmtId="0" fontId="2" fillId="0" borderId="1" xfId="0" applyFont="1" applyBorder="1" applyAlignment="1"/>
    <xf numFmtId="0" fontId="8" fillId="0" borderId="0" xfId="0" applyFont="1"/>
    <xf numFmtId="1" fontId="2" fillId="0" borderId="0" xfId="0" applyNumberFormat="1" applyFont="1" applyBorder="1"/>
    <xf numFmtId="0" fontId="9" fillId="0" borderId="0" xfId="0" applyFont="1"/>
    <xf numFmtId="4" fontId="2" fillId="0" borderId="0" xfId="0" applyNumberFormat="1" applyFont="1" applyFill="1" applyAlignment="1">
      <alignment horizontal="right"/>
    </xf>
    <xf numFmtId="0" fontId="8" fillId="0" borderId="0" xfId="0" applyFont="1" applyFill="1"/>
    <xf numFmtId="0" fontId="2" fillId="0" borderId="0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9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/>
    <xf numFmtId="3" fontId="2" fillId="0" borderId="0" xfId="20" applyNumberFormat="1" applyFont="1" applyFill="1"/>
    <xf numFmtId="3" fontId="2" fillId="0" borderId="1" xfId="20" applyNumberFormat="1" applyFont="1" applyFill="1" applyBorder="1"/>
    <xf numFmtId="3" fontId="3" fillId="0" borderId="2" xfId="0" applyNumberFormat="1" applyFont="1" applyBorder="1"/>
    <xf numFmtId="3" fontId="3" fillId="0" borderId="2" xfId="0" applyNumberFormat="1" applyFont="1" applyFill="1" applyBorder="1"/>
    <xf numFmtId="0" fontId="3" fillId="0" borderId="2" xfId="0" applyFont="1" applyBorder="1"/>
    <xf numFmtId="0" fontId="2" fillId="0" borderId="0" xfId="0" applyFont="1" applyFill="1" applyBorder="1"/>
    <xf numFmtId="0" fontId="3" fillId="0" borderId="2" xfId="0" applyFont="1" applyFill="1" applyBorder="1"/>
    <xf numFmtId="0" fontId="0" fillId="0" borderId="0" xfId="0" applyAlignment="1">
      <alignment horizontal="right"/>
    </xf>
    <xf numFmtId="0" fontId="17" fillId="0" borderId="1" xfId="0" applyFont="1" applyBorder="1"/>
    <xf numFmtId="0" fontId="3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1" xfId="0" quotePrefix="1" applyNumberFormat="1" applyFont="1" applyBorder="1" applyAlignment="1">
      <alignment horizontal="right"/>
    </xf>
    <xf numFmtId="1" fontId="18" fillId="0" borderId="0" xfId="0" applyNumberFormat="1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2" fillId="0" borderId="4" xfId="0" applyNumberFormat="1" applyFont="1" applyBorder="1"/>
    <xf numFmtId="3" fontId="0" fillId="0" borderId="0" xfId="0" applyNumberFormat="1"/>
    <xf numFmtId="3" fontId="0" fillId="0" borderId="0" xfId="0" applyNumberFormat="1" applyAlignment="1">
      <alignment horizontal="right"/>
    </xf>
    <xf numFmtId="165" fontId="16" fillId="0" borderId="0" xfId="30" applyNumberFormat="1" applyFont="1" applyFill="1"/>
    <xf numFmtId="1" fontId="2" fillId="0" borderId="3" xfId="0" applyNumberFormat="1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1" fontId="3" fillId="0" borderId="4" xfId="0" applyNumberFormat="1" applyFont="1" applyBorder="1"/>
    <xf numFmtId="0" fontId="0" fillId="0" borderId="4" xfId="0" applyBorder="1"/>
    <xf numFmtId="2" fontId="0" fillId="0" borderId="0" xfId="0" applyNumberFormat="1"/>
    <xf numFmtId="2" fontId="18" fillId="0" borderId="0" xfId="0" applyNumberFormat="1" applyFont="1" applyAlignment="1">
      <alignment horizontal="right"/>
    </xf>
    <xf numFmtId="1" fontId="18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1" fontId="18" fillId="0" borderId="0" xfId="0" applyNumberFormat="1" applyFont="1"/>
    <xf numFmtId="2" fontId="0" fillId="0" borderId="1" xfId="0" applyNumberFormat="1" applyBorder="1"/>
    <xf numFmtId="1" fontId="18" fillId="0" borderId="4" xfId="0" applyNumberFormat="1" applyFont="1" applyBorder="1"/>
    <xf numFmtId="2" fontId="0" fillId="0" borderId="0" xfId="0" applyNumberFormat="1" applyAlignment="1">
      <alignment horizontal="right"/>
    </xf>
    <xf numFmtId="1" fontId="18" fillId="0" borderId="2" xfId="0" applyNumberFormat="1" applyFont="1" applyBorder="1"/>
    <xf numFmtId="3" fontId="0" fillId="0" borderId="2" xfId="0" applyNumberFormat="1" applyBorder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10" fontId="16" fillId="0" borderId="0" xfId="30" applyNumberFormat="1" applyFont="1" applyFill="1"/>
  </cellXfs>
  <cellStyles count="31">
    <cellStyle name="Comma 2" xfId="2" xr:uid="{00000000-0005-0000-0000-00002F000000}"/>
    <cellStyle name="Comma 3" xfId="21" xr:uid="{FE42310E-A923-40B2-BA7B-933D7D3E4A9F}"/>
    <cellStyle name="Currency 2" xfId="15" xr:uid="{853C6178-AE51-4D14-A92E-D127EF40A5C3}"/>
    <cellStyle name="Currency 2 2" xfId="19" xr:uid="{00000000-0005-0000-0000-00002F000000}"/>
    <cellStyle name="Currency 3" xfId="17" xr:uid="{00000000-0005-0000-0000-000030000000}"/>
    <cellStyle name="Currency 4" xfId="14" xr:uid="{00000000-0005-0000-0000-00003A000000}"/>
    <cellStyle name="Normal" xfId="0" builtinId="0"/>
    <cellStyle name="Normal - Style1" xfId="3" xr:uid="{00000000-0005-0000-0000-000002000000}"/>
    <cellStyle name="Normal 10" xfId="12" xr:uid="{00000000-0005-0000-0000-00003E000000}"/>
    <cellStyle name="Normal 11" xfId="20" xr:uid="{57378203-F948-4348-B32F-98A49FAC237D}"/>
    <cellStyle name="Normal 2" xfId="5" xr:uid="{00000000-0005-0000-0000-000030000000}"/>
    <cellStyle name="Normal 2 2" xfId="18" xr:uid="{00000000-0005-0000-0000-000030000000}"/>
    <cellStyle name="Normal 2 3" xfId="23" xr:uid="{584271E4-B889-470A-9A84-67B547297B87}"/>
    <cellStyle name="Normal 3" xfId="6" xr:uid="{00000000-0005-0000-0000-000031000000}"/>
    <cellStyle name="Normal 3 2" xfId="16" xr:uid="{00000000-0005-0000-0000-000032000000}"/>
    <cellStyle name="Normal 3 3" xfId="24" xr:uid="{0F30CC11-CCE9-4EA0-A95A-033810CFCEE9}"/>
    <cellStyle name="Normal 4" xfId="7" xr:uid="{00000000-0005-0000-0000-000032000000}"/>
    <cellStyle name="Normal 4 2" xfId="25" xr:uid="{2D6D3E90-BF67-43B1-A890-3CCE415E0D2C}"/>
    <cellStyle name="Normal 5" xfId="8" xr:uid="{00000000-0005-0000-0000-000033000000}"/>
    <cellStyle name="Normal 5 2" xfId="26" xr:uid="{FF8204A8-CA8A-425A-9992-2A45158EE745}"/>
    <cellStyle name="Normal 6" xfId="9" xr:uid="{00000000-0005-0000-0000-000034000000}"/>
    <cellStyle name="Normal 6 2" xfId="27" xr:uid="{C2FD16AC-6F13-460E-B5C0-28113B5E6177}"/>
    <cellStyle name="Normal 7" xfId="10" xr:uid="{00000000-0005-0000-0000-000035000000}"/>
    <cellStyle name="Normal 7 2" xfId="28" xr:uid="{313A390E-9068-421B-8BC5-A7263639C29F}"/>
    <cellStyle name="Normal 8" xfId="11" xr:uid="{00000000-0005-0000-0000-000036000000}"/>
    <cellStyle name="Normal 8 2" xfId="29" xr:uid="{E39AC3D6-C358-4CA7-AB21-F27E265E7800}"/>
    <cellStyle name="Normal 9" xfId="1" xr:uid="{00000000-0005-0000-0000-000030000000}"/>
    <cellStyle name="Percent" xfId="30" builtinId="5"/>
    <cellStyle name="Percent 2" xfId="4" xr:uid="{00000000-0005-0000-0000-000039000000}"/>
    <cellStyle name="Percent 3" xfId="13" xr:uid="{00000000-0005-0000-0000-000041000000}"/>
    <cellStyle name="Percent 4" xfId="22" xr:uid="{76D00E65-1FDF-4BFF-AF20-B3FAB3C32C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5500\Scandinavian%20Airlines\Investor%20Relations%20-%20extern%20finansiell%20produktion%20-%20Dokument\General\Del&#229;rsrapporter\2019\Q1\Till%20hemsida\sas-interim-report-q1-2019-pl-balancesheet-cash-flow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orRelations-externfinansiellproduktion/Shared%20Documents/General/Del&#229;rsrapporter/2021/Q1/Till%20hemsida/PL_BS_CF%20web%202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 flow"/>
      <sheetName val="CASK, yield, PASK &amp; RASK"/>
    </sheetNames>
    <sheetDataSet>
      <sheetData sheetId="0">
        <row r="5">
          <cell r="G5" t="str">
            <v>NOV-</v>
          </cell>
        </row>
        <row r="6">
          <cell r="G6" t="str">
            <v>JAN</v>
          </cell>
        </row>
        <row r="8">
          <cell r="A8" t="str">
            <v>Charter revenue</v>
          </cell>
        </row>
        <row r="9">
          <cell r="A9" t="str">
            <v>Cargo and mail revenue</v>
          </cell>
        </row>
        <row r="10">
          <cell r="A10" t="str">
            <v>Other traffic revenue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-Flow"/>
      <sheetName val="CASK, yield, PASK &amp; RASK"/>
    </sheetNames>
    <sheetDataSet>
      <sheetData sheetId="0">
        <row r="7">
          <cell r="B7">
            <v>7315</v>
          </cell>
          <cell r="G7">
            <v>1097</v>
          </cell>
        </row>
        <row r="8">
          <cell r="B8">
            <v>245</v>
          </cell>
          <cell r="G8">
            <v>9</v>
          </cell>
        </row>
        <row r="9">
          <cell r="B9">
            <v>366</v>
          </cell>
          <cell r="G9">
            <v>231</v>
          </cell>
        </row>
        <row r="10">
          <cell r="B10">
            <v>671</v>
          </cell>
          <cell r="G10">
            <v>400</v>
          </cell>
        </row>
        <row r="11">
          <cell r="B11">
            <v>1110</v>
          </cell>
          <cell r="G11">
            <v>545</v>
          </cell>
        </row>
        <row r="24">
          <cell r="B24">
            <v>-9045</v>
          </cell>
          <cell r="G24">
            <v>-3200</v>
          </cell>
        </row>
        <row r="29">
          <cell r="B29">
            <v>-62</v>
          </cell>
          <cell r="G29">
            <v>28</v>
          </cell>
        </row>
        <row r="32">
          <cell r="G32">
            <v>-37</v>
          </cell>
        </row>
        <row r="33">
          <cell r="B33">
            <v>-500</v>
          </cell>
          <cell r="G33">
            <v>-410</v>
          </cell>
        </row>
        <row r="34">
          <cell r="B34">
            <v>-869</v>
          </cell>
          <cell r="G34">
            <v>-848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2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9" sqref="C9"/>
    </sheetView>
  </sheetViews>
  <sheetFormatPr defaultColWidth="11.44140625" defaultRowHeight="15.6" x14ac:dyDescent="0.3"/>
  <cols>
    <col min="1" max="1" width="40.21875" style="40" customWidth="1"/>
    <col min="2" max="2" width="9.5546875" style="42" customWidth="1"/>
    <col min="3" max="7" width="9.77734375" style="42" customWidth="1"/>
    <col min="8" max="8" width="9.5546875" style="42" customWidth="1"/>
    <col min="9" max="16384" width="11.44140625" style="38"/>
  </cols>
  <sheetData>
    <row r="1" spans="1:8" ht="25.2" x14ac:dyDescent="0.45">
      <c r="A1" s="1" t="s">
        <v>0</v>
      </c>
    </row>
    <row r="2" spans="1:8" s="2" customFormat="1" ht="12" x14ac:dyDescent="0.25">
      <c r="B2" s="3"/>
      <c r="C2" s="3"/>
      <c r="D2" s="3"/>
      <c r="E2" s="3"/>
      <c r="F2" s="3"/>
      <c r="G2" s="3"/>
      <c r="H2" s="3"/>
    </row>
    <row r="3" spans="1:8" s="2" customFormat="1" ht="12" x14ac:dyDescent="0.25">
      <c r="B3" s="3"/>
      <c r="C3" s="3"/>
      <c r="D3" s="3"/>
      <c r="E3" s="3"/>
      <c r="F3" s="3"/>
      <c r="G3" s="3"/>
      <c r="H3" s="3"/>
    </row>
    <row r="4" spans="1:8" s="2" customFormat="1" ht="12" x14ac:dyDescent="0.25">
      <c r="A4" s="6"/>
      <c r="B4" s="4" t="s">
        <v>88</v>
      </c>
      <c r="C4" s="4">
        <v>2020</v>
      </c>
      <c r="D4" s="4">
        <v>2020</v>
      </c>
      <c r="E4" s="4">
        <v>2020</v>
      </c>
      <c r="F4" s="4" t="s">
        <v>88</v>
      </c>
      <c r="G4" s="4" t="s">
        <v>108</v>
      </c>
      <c r="H4" s="4">
        <v>2021</v>
      </c>
    </row>
    <row r="5" spans="1:8" s="2" customFormat="1" ht="12" x14ac:dyDescent="0.25">
      <c r="A5" s="5" t="s">
        <v>1</v>
      </c>
      <c r="B5" s="43" t="s">
        <v>4</v>
      </c>
      <c r="C5" s="43" t="s">
        <v>5</v>
      </c>
      <c r="D5" s="43" t="s">
        <v>2</v>
      </c>
      <c r="E5" s="43" t="s">
        <v>3</v>
      </c>
      <c r="F5" s="43" t="s">
        <v>4</v>
      </c>
      <c r="G5" s="43" t="s">
        <v>4</v>
      </c>
      <c r="H5" s="43" t="s">
        <v>5</v>
      </c>
    </row>
    <row r="6" spans="1:8" s="2" customFormat="1" ht="12" x14ac:dyDescent="0.25">
      <c r="A6" s="6" t="s">
        <v>6</v>
      </c>
      <c r="B6" s="44" t="s">
        <v>9</v>
      </c>
      <c r="C6" s="44" t="s">
        <v>10</v>
      </c>
      <c r="D6" s="44" t="s">
        <v>7</v>
      </c>
      <c r="E6" s="44" t="s">
        <v>8</v>
      </c>
      <c r="F6" s="44" t="s">
        <v>8</v>
      </c>
      <c r="G6" s="44" t="s">
        <v>9</v>
      </c>
      <c r="H6" s="44" t="s">
        <v>10</v>
      </c>
    </row>
    <row r="7" spans="1:8" s="2" customFormat="1" ht="12" x14ac:dyDescent="0.25">
      <c r="A7" s="7" t="s">
        <v>11</v>
      </c>
      <c r="B7" s="8">
        <v>7315</v>
      </c>
      <c r="C7" s="8">
        <v>3462</v>
      </c>
      <c r="D7" s="8">
        <v>1353</v>
      </c>
      <c r="E7" s="8">
        <v>1813</v>
      </c>
      <c r="F7" s="8">
        <v>13943</v>
      </c>
      <c r="G7" s="8">
        <v>1097</v>
      </c>
      <c r="H7" s="8">
        <v>950</v>
      </c>
    </row>
    <row r="8" spans="1:8" s="2" customFormat="1" ht="12" x14ac:dyDescent="0.25">
      <c r="A8" s="7" t="s">
        <v>12</v>
      </c>
      <c r="B8" s="8">
        <v>245</v>
      </c>
      <c r="C8" s="8">
        <v>201</v>
      </c>
      <c r="D8" s="8">
        <v>30</v>
      </c>
      <c r="E8" s="8">
        <v>88</v>
      </c>
      <c r="F8" s="8">
        <v>564</v>
      </c>
      <c r="G8" s="8">
        <v>9</v>
      </c>
      <c r="H8" s="8">
        <v>3</v>
      </c>
    </row>
    <row r="9" spans="1:8" s="2" customFormat="1" ht="12" x14ac:dyDescent="0.25">
      <c r="A9" s="7" t="s">
        <v>109</v>
      </c>
      <c r="B9" s="8">
        <v>366</v>
      </c>
      <c r="C9" s="8">
        <v>160</v>
      </c>
      <c r="D9" s="8">
        <v>188</v>
      </c>
      <c r="E9" s="8">
        <v>163</v>
      </c>
      <c r="F9" s="8">
        <v>877</v>
      </c>
      <c r="G9" s="8">
        <v>231</v>
      </c>
      <c r="H9" s="8">
        <v>282</v>
      </c>
    </row>
    <row r="10" spans="1:8" s="2" customFormat="1" ht="12" x14ac:dyDescent="0.25">
      <c r="A10" s="7" t="s">
        <v>13</v>
      </c>
      <c r="B10" s="8">
        <v>671</v>
      </c>
      <c r="C10" s="8">
        <v>553</v>
      </c>
      <c r="D10" s="8">
        <v>228</v>
      </c>
      <c r="E10" s="8">
        <v>366</v>
      </c>
      <c r="F10" s="8">
        <v>1818</v>
      </c>
      <c r="G10" s="8">
        <v>400</v>
      </c>
      <c r="H10" s="8">
        <v>229</v>
      </c>
    </row>
    <row r="11" spans="1:8" s="2" customFormat="1" ht="12" x14ac:dyDescent="0.25">
      <c r="A11" s="9" t="s">
        <v>14</v>
      </c>
      <c r="B11" s="10">
        <v>1110</v>
      </c>
      <c r="C11" s="10">
        <v>888</v>
      </c>
      <c r="D11" s="10">
        <v>708</v>
      </c>
      <c r="E11" s="10">
        <v>605</v>
      </c>
      <c r="F11" s="10">
        <v>3311</v>
      </c>
      <c r="G11" s="10">
        <v>545</v>
      </c>
      <c r="H11" s="10">
        <v>468</v>
      </c>
    </row>
    <row r="12" spans="1:8" s="5" customFormat="1" ht="12" x14ac:dyDescent="0.25">
      <c r="A12" s="11" t="s">
        <v>15</v>
      </c>
      <c r="B12" s="29">
        <v>9707</v>
      </c>
      <c r="C12" s="29">
        <v>5264</v>
      </c>
      <c r="D12" s="29">
        <f>SUM(D7:D11)</f>
        <v>2507</v>
      </c>
      <c r="E12" s="29">
        <f>SUM(E7:E11)</f>
        <v>3035</v>
      </c>
      <c r="F12" s="29">
        <f>SUM(F7:F11)</f>
        <v>20513</v>
      </c>
      <c r="G12" s="29">
        <f>SUM(G7:G11)</f>
        <v>2282</v>
      </c>
      <c r="H12" s="29">
        <f>SUM(H7:H11)</f>
        <v>1932</v>
      </c>
    </row>
    <row r="13" spans="1:8" s="2" customFormat="1" ht="12" x14ac:dyDescent="0.25">
      <c r="A13" s="7"/>
      <c r="B13" s="8"/>
      <c r="C13" s="8"/>
      <c r="D13" s="8"/>
      <c r="E13" s="8"/>
      <c r="F13" s="8"/>
      <c r="G13" s="8"/>
      <c r="H13" s="8"/>
    </row>
    <row r="14" spans="1:8" s="2" customFormat="1" ht="12" x14ac:dyDescent="0.25">
      <c r="A14" s="7" t="s">
        <v>89</v>
      </c>
      <c r="B14" s="50">
        <v>-2575</v>
      </c>
      <c r="C14" s="50">
        <v>-1995</v>
      </c>
      <c r="D14" s="50">
        <v>-1664</v>
      </c>
      <c r="E14" s="50">
        <v>-1735</v>
      </c>
      <c r="F14" s="50">
        <v>-7969</v>
      </c>
      <c r="G14" s="50">
        <v>-1428</v>
      </c>
      <c r="H14" s="50">
        <v>-1288</v>
      </c>
    </row>
    <row r="15" spans="1:8" s="2" customFormat="1" ht="12" x14ac:dyDescent="0.25">
      <c r="A15" s="7" t="s">
        <v>94</v>
      </c>
      <c r="B15" s="50">
        <v>-711</v>
      </c>
      <c r="C15" s="50">
        <v>-377</v>
      </c>
      <c r="D15" s="50">
        <v>-101</v>
      </c>
      <c r="E15" s="50">
        <v>-163</v>
      </c>
      <c r="F15" s="50">
        <v>-1352</v>
      </c>
      <c r="G15" s="50">
        <v>-118</v>
      </c>
      <c r="H15" s="50">
        <v>-145</v>
      </c>
    </row>
    <row r="16" spans="1:8" s="2" customFormat="1" ht="12" x14ac:dyDescent="0.25">
      <c r="A16" s="7" t="s">
        <v>95</v>
      </c>
      <c r="B16" s="50">
        <v>-2020</v>
      </c>
      <c r="C16" s="50">
        <v>-2504</v>
      </c>
      <c r="D16" s="50">
        <v>-331</v>
      </c>
      <c r="E16" s="50">
        <v>-771</v>
      </c>
      <c r="F16" s="50">
        <v>-5626</v>
      </c>
      <c r="G16" s="50">
        <v>-428</v>
      </c>
      <c r="H16" s="50">
        <v>-291</v>
      </c>
    </row>
    <row r="17" spans="1:8" s="2" customFormat="1" ht="12" x14ac:dyDescent="0.25">
      <c r="A17" s="7" t="s">
        <v>106</v>
      </c>
      <c r="B17" s="50">
        <v>-917</v>
      </c>
      <c r="C17" s="50">
        <v>-523</v>
      </c>
      <c r="D17" s="50">
        <v>-162</v>
      </c>
      <c r="E17" s="50">
        <v>-270</v>
      </c>
      <c r="F17" s="50">
        <v>-1872</v>
      </c>
      <c r="G17" s="50">
        <v>-222</v>
      </c>
      <c r="H17" s="50">
        <v>-203</v>
      </c>
    </row>
    <row r="18" spans="1:8" s="2" customFormat="1" ht="12" x14ac:dyDescent="0.25">
      <c r="A18" s="7" t="s">
        <v>16</v>
      </c>
      <c r="B18" s="50">
        <v>-269</v>
      </c>
      <c r="C18" s="50">
        <v>-169</v>
      </c>
      <c r="D18" s="50">
        <v>-47</v>
      </c>
      <c r="E18" s="50">
        <v>-87</v>
      </c>
      <c r="F18" s="50">
        <v>-572</v>
      </c>
      <c r="G18" s="50">
        <v>-64</v>
      </c>
      <c r="H18" s="50">
        <v>-68</v>
      </c>
    </row>
    <row r="19" spans="1:8" s="2" customFormat="1" ht="12" x14ac:dyDescent="0.25">
      <c r="A19" s="7" t="s">
        <v>17</v>
      </c>
      <c r="B19" s="50">
        <v>-680</v>
      </c>
      <c r="C19" s="50">
        <v>-387</v>
      </c>
      <c r="D19" s="50">
        <v>-126</v>
      </c>
      <c r="E19" s="50">
        <v>-212</v>
      </c>
      <c r="F19" s="50">
        <v>-1405</v>
      </c>
      <c r="G19" s="50">
        <v>-216</v>
      </c>
      <c r="H19" s="50">
        <v>-165</v>
      </c>
    </row>
    <row r="20" spans="1:8" s="2" customFormat="1" ht="12" x14ac:dyDescent="0.25">
      <c r="A20" s="7" t="s">
        <v>18</v>
      </c>
      <c r="B20" s="50">
        <v>-560</v>
      </c>
      <c r="C20" s="50">
        <v>-590</v>
      </c>
      <c r="D20" s="50">
        <v>-275</v>
      </c>
      <c r="E20" s="50">
        <v>-440</v>
      </c>
      <c r="F20" s="50">
        <v>-1865</v>
      </c>
      <c r="G20" s="50">
        <v>-263</v>
      </c>
      <c r="H20" s="50">
        <v>-359</v>
      </c>
    </row>
    <row r="21" spans="1:8" s="2" customFormat="1" ht="12" x14ac:dyDescent="0.25">
      <c r="A21" s="7" t="s">
        <v>93</v>
      </c>
      <c r="B21" s="50">
        <v>-388</v>
      </c>
      <c r="C21" s="50">
        <v>-344</v>
      </c>
      <c r="D21" s="50">
        <v>-202</v>
      </c>
      <c r="E21" s="50">
        <v>-211</v>
      </c>
      <c r="F21" s="50">
        <v>-1145</v>
      </c>
      <c r="G21" s="50">
        <v>-218</v>
      </c>
      <c r="H21" s="50">
        <v>-214</v>
      </c>
    </row>
    <row r="22" spans="1:8" s="2" customFormat="1" ht="12" x14ac:dyDescent="0.25">
      <c r="A22" s="7" t="s">
        <v>19</v>
      </c>
      <c r="B22" s="50">
        <v>-377</v>
      </c>
      <c r="C22" s="50">
        <v>-307</v>
      </c>
      <c r="D22" s="50">
        <v>-81</v>
      </c>
      <c r="E22" s="50">
        <v>-147</v>
      </c>
      <c r="F22" s="50">
        <v>-912</v>
      </c>
      <c r="G22" s="50">
        <v>-109</v>
      </c>
      <c r="H22" s="50">
        <v>-98</v>
      </c>
    </row>
    <row r="23" spans="1:8" s="2" customFormat="1" ht="12" x14ac:dyDescent="0.25">
      <c r="A23" s="9" t="s">
        <v>20</v>
      </c>
      <c r="B23" s="51">
        <v>-548</v>
      </c>
      <c r="C23" s="51">
        <v>42</v>
      </c>
      <c r="D23" s="51">
        <v>201</v>
      </c>
      <c r="E23" s="51">
        <v>-161</v>
      </c>
      <c r="F23" s="51">
        <v>-466</v>
      </c>
      <c r="G23" s="51">
        <v>-134</v>
      </c>
      <c r="H23" s="51">
        <v>51</v>
      </c>
    </row>
    <row r="24" spans="1:8" s="5" customFormat="1" ht="12" x14ac:dyDescent="0.25">
      <c r="A24" s="12" t="s">
        <v>21</v>
      </c>
      <c r="B24" s="29">
        <v>-9045</v>
      </c>
      <c r="C24" s="29">
        <f t="shared" ref="C24:H24" si="0">SUM(C14:C23)</f>
        <v>-7154</v>
      </c>
      <c r="D24" s="29">
        <f t="shared" si="0"/>
        <v>-2788</v>
      </c>
      <c r="E24" s="29">
        <f t="shared" si="0"/>
        <v>-4197</v>
      </c>
      <c r="F24" s="29">
        <f t="shared" si="0"/>
        <v>-23184</v>
      </c>
      <c r="G24" s="29">
        <f t="shared" si="0"/>
        <v>-3200</v>
      </c>
      <c r="H24" s="29">
        <f t="shared" si="0"/>
        <v>-2780</v>
      </c>
    </row>
    <row r="25" spans="1:8" s="2" customFormat="1" ht="12" x14ac:dyDescent="0.25">
      <c r="A25" s="39"/>
      <c r="B25" s="45"/>
      <c r="C25" s="45"/>
      <c r="D25" s="45"/>
      <c r="E25" s="45"/>
      <c r="F25" s="45"/>
      <c r="G25" s="45"/>
      <c r="H25" s="45"/>
    </row>
    <row r="26" spans="1:8" s="2" customFormat="1" ht="12" x14ac:dyDescent="0.25">
      <c r="A26" s="13" t="s">
        <v>22</v>
      </c>
      <c r="B26" s="45"/>
      <c r="C26" s="45"/>
      <c r="D26" s="45"/>
      <c r="E26" s="45"/>
      <c r="F26" s="45"/>
      <c r="G26" s="45"/>
      <c r="H26" s="45"/>
    </row>
    <row r="27" spans="1:8" s="5" customFormat="1" ht="12" x14ac:dyDescent="0.25">
      <c r="A27" s="13" t="s">
        <v>23</v>
      </c>
      <c r="B27" s="29">
        <v>662</v>
      </c>
      <c r="C27" s="29">
        <f t="shared" ref="C27:H27" si="1">C12+C24</f>
        <v>-1890</v>
      </c>
      <c r="D27" s="29">
        <f t="shared" si="1"/>
        <v>-281</v>
      </c>
      <c r="E27" s="29">
        <f t="shared" si="1"/>
        <v>-1162</v>
      </c>
      <c r="F27" s="29">
        <f t="shared" si="1"/>
        <v>-2671</v>
      </c>
      <c r="G27" s="29">
        <f t="shared" si="1"/>
        <v>-918</v>
      </c>
      <c r="H27" s="29">
        <f t="shared" si="1"/>
        <v>-848</v>
      </c>
    </row>
    <row r="28" spans="1:8" s="2" customFormat="1" ht="12" x14ac:dyDescent="0.25">
      <c r="A28" s="15"/>
      <c r="B28" s="45"/>
      <c r="C28" s="45"/>
      <c r="D28" s="45"/>
      <c r="E28" s="45"/>
      <c r="F28" s="45"/>
      <c r="G28" s="45"/>
      <c r="H28" s="45"/>
    </row>
    <row r="29" spans="1:8" s="2" customFormat="1" ht="12" x14ac:dyDescent="0.25">
      <c r="A29" s="14" t="s">
        <v>24</v>
      </c>
      <c r="B29" s="10">
        <v>-62</v>
      </c>
      <c r="C29" s="10">
        <v>-18</v>
      </c>
      <c r="D29" s="10">
        <v>0</v>
      </c>
      <c r="E29" s="10">
        <v>15</v>
      </c>
      <c r="F29" s="10">
        <v>-65</v>
      </c>
      <c r="G29" s="10">
        <v>28</v>
      </c>
      <c r="H29" s="10">
        <v>-1</v>
      </c>
    </row>
    <row r="30" spans="1:8" s="5" customFormat="1" ht="12" x14ac:dyDescent="0.25">
      <c r="A30" s="12" t="s">
        <v>25</v>
      </c>
      <c r="B30" s="29">
        <v>600</v>
      </c>
      <c r="C30" s="29">
        <f t="shared" ref="C30:H30" si="2">C27+C29</f>
        <v>-1908</v>
      </c>
      <c r="D30" s="29">
        <f t="shared" si="2"/>
        <v>-281</v>
      </c>
      <c r="E30" s="29">
        <f t="shared" si="2"/>
        <v>-1147</v>
      </c>
      <c r="F30" s="29">
        <f t="shared" si="2"/>
        <v>-2736</v>
      </c>
      <c r="G30" s="29">
        <f t="shared" si="2"/>
        <v>-890</v>
      </c>
      <c r="H30" s="29">
        <f t="shared" si="2"/>
        <v>-849</v>
      </c>
    </row>
    <row r="31" spans="1:8" s="2" customFormat="1" ht="12" x14ac:dyDescent="0.25">
      <c r="A31" s="15"/>
      <c r="B31" s="45"/>
      <c r="C31" s="45"/>
      <c r="D31" s="45"/>
      <c r="E31" s="45"/>
      <c r="F31" s="45"/>
      <c r="G31" s="45"/>
      <c r="H31" s="45"/>
    </row>
    <row r="32" spans="1:8" s="2" customFormat="1" ht="12" x14ac:dyDescent="0.25">
      <c r="A32" s="15" t="s">
        <v>107</v>
      </c>
      <c r="B32" s="45"/>
      <c r="C32" s="45"/>
      <c r="D32" s="45"/>
      <c r="E32" s="45">
        <v>-38</v>
      </c>
      <c r="F32" s="45">
        <v>-147</v>
      </c>
      <c r="G32" s="45">
        <v>-37</v>
      </c>
      <c r="H32" s="45">
        <v>-37</v>
      </c>
    </row>
    <row r="33" spans="1:8" s="2" customFormat="1" ht="12" x14ac:dyDescent="0.25">
      <c r="A33" s="7" t="s">
        <v>91</v>
      </c>
      <c r="B33" s="8">
        <v>-500</v>
      </c>
      <c r="C33" s="8">
        <v>-495</v>
      </c>
      <c r="D33" s="8">
        <v>-1520</v>
      </c>
      <c r="E33" s="8">
        <v>-282</v>
      </c>
      <c r="F33" s="8">
        <v>-2858</v>
      </c>
      <c r="G33" s="8">
        <v>-410</v>
      </c>
      <c r="H33" s="8">
        <v>-368</v>
      </c>
    </row>
    <row r="34" spans="1:8" s="2" customFormat="1" ht="12" x14ac:dyDescent="0.25">
      <c r="A34" s="7" t="s">
        <v>90</v>
      </c>
      <c r="B34" s="8">
        <v>-869</v>
      </c>
      <c r="C34" s="8">
        <v>-913</v>
      </c>
      <c r="D34" s="8">
        <v>-928</v>
      </c>
      <c r="E34" s="8">
        <v>-1277</v>
      </c>
      <c r="F34" s="8">
        <v>-3817</v>
      </c>
      <c r="G34" s="8">
        <v>-848</v>
      </c>
      <c r="H34" s="8">
        <v>-797</v>
      </c>
    </row>
    <row r="35" spans="1:8" s="2" customFormat="1" ht="12" x14ac:dyDescent="0.25">
      <c r="A35" s="15" t="s">
        <v>110</v>
      </c>
      <c r="B35" s="8">
        <v>2</v>
      </c>
      <c r="C35" s="8">
        <v>1</v>
      </c>
      <c r="D35" s="8">
        <v>1</v>
      </c>
      <c r="E35" s="8">
        <v>3</v>
      </c>
      <c r="F35" s="8">
        <v>7</v>
      </c>
      <c r="G35" s="8">
        <v>2</v>
      </c>
      <c r="H35" s="8">
        <v>3</v>
      </c>
    </row>
    <row r="36" spans="1:8" s="2" customFormat="1" ht="12" x14ac:dyDescent="0.25">
      <c r="A36" s="9" t="s">
        <v>26</v>
      </c>
      <c r="B36" s="10">
        <v>0</v>
      </c>
      <c r="C36" s="10">
        <v>0</v>
      </c>
      <c r="D36" s="10">
        <v>-1</v>
      </c>
      <c r="E36" s="10">
        <v>3</v>
      </c>
      <c r="F36" s="10">
        <v>2</v>
      </c>
      <c r="G36" s="10">
        <v>12</v>
      </c>
      <c r="H36" s="10">
        <v>0</v>
      </c>
    </row>
    <row r="37" spans="1:8" s="5" customFormat="1" ht="12" x14ac:dyDescent="0.25">
      <c r="A37" s="11" t="s">
        <v>27</v>
      </c>
      <c r="B37" s="29">
        <v>-767</v>
      </c>
      <c r="C37" s="29">
        <f>C30+SUM(C33:C36)</f>
        <v>-3315</v>
      </c>
      <c r="D37" s="29">
        <f>D30+SUM(D33:D36)</f>
        <v>-2729</v>
      </c>
      <c r="E37" s="29">
        <f>E30+SUM(E32:E36)</f>
        <v>-2738</v>
      </c>
      <c r="F37" s="29">
        <f>F30+SUM(F32:F36)</f>
        <v>-9549</v>
      </c>
      <c r="G37" s="29">
        <f>G30+SUM(G32:G36)</f>
        <v>-2171</v>
      </c>
      <c r="H37" s="29">
        <f>H30+SUM(H32:H36)</f>
        <v>-2048</v>
      </c>
    </row>
    <row r="38" spans="1:8" s="2" customFormat="1" ht="12" x14ac:dyDescent="0.25">
      <c r="A38" s="7"/>
      <c r="B38" s="8"/>
      <c r="C38" s="8"/>
      <c r="D38" s="8"/>
      <c r="E38" s="8"/>
      <c r="F38" s="8"/>
      <c r="G38" s="8"/>
      <c r="H38" s="8"/>
    </row>
    <row r="39" spans="1:8" s="2" customFormat="1" ht="12" x14ac:dyDescent="0.25">
      <c r="A39" s="15" t="s">
        <v>28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1:8" s="2" customFormat="1" ht="12" x14ac:dyDescent="0.25">
      <c r="A40" s="15" t="s">
        <v>29</v>
      </c>
      <c r="B40" s="8">
        <v>32</v>
      </c>
      <c r="C40" s="8">
        <v>24</v>
      </c>
      <c r="D40" s="8">
        <v>20</v>
      </c>
      <c r="E40" s="8">
        <v>16</v>
      </c>
      <c r="F40" s="8">
        <v>76</v>
      </c>
      <c r="G40" s="8">
        <v>6</v>
      </c>
      <c r="H40" s="8">
        <v>7</v>
      </c>
    </row>
    <row r="41" spans="1:8" s="2" customFormat="1" ht="12" x14ac:dyDescent="0.25">
      <c r="A41" s="15" t="s">
        <v>30</v>
      </c>
      <c r="B41" s="8">
        <v>-153</v>
      </c>
      <c r="C41" s="8">
        <v>-169</v>
      </c>
      <c r="D41" s="8">
        <v>-188</v>
      </c>
      <c r="E41" s="8">
        <v>-223</v>
      </c>
      <c r="F41" s="8">
        <v>-717</v>
      </c>
      <c r="G41" s="8">
        <v>-132</v>
      </c>
      <c r="H41" s="8">
        <v>-151</v>
      </c>
    </row>
    <row r="42" spans="1:8" s="2" customFormat="1" ht="12" x14ac:dyDescent="0.25">
      <c r="A42" s="39" t="s">
        <v>92</v>
      </c>
      <c r="B42" s="45">
        <v>-199</v>
      </c>
      <c r="C42" s="45">
        <v>-262</v>
      </c>
      <c r="D42" s="45">
        <v>826</v>
      </c>
      <c r="E42" s="45">
        <v>-326</v>
      </c>
      <c r="F42" s="45">
        <v>39</v>
      </c>
      <c r="G42" s="45">
        <v>361</v>
      </c>
      <c r="H42" s="45">
        <v>-169</v>
      </c>
    </row>
    <row r="43" spans="1:8" s="5" customFormat="1" ht="12" x14ac:dyDescent="0.25">
      <c r="A43" s="54" t="s">
        <v>31</v>
      </c>
      <c r="B43" s="53">
        <v>-1087</v>
      </c>
      <c r="C43" s="53">
        <f t="shared" ref="C43:H43" si="3">C37+SUM(C39:C42)</f>
        <v>-3722</v>
      </c>
      <c r="D43" s="53">
        <f t="shared" si="3"/>
        <v>-2071</v>
      </c>
      <c r="E43" s="53">
        <f t="shared" si="3"/>
        <v>-3271</v>
      </c>
      <c r="F43" s="53">
        <f t="shared" si="3"/>
        <v>-10151</v>
      </c>
      <c r="G43" s="53">
        <f t="shared" si="3"/>
        <v>-1936</v>
      </c>
      <c r="H43" s="53">
        <f t="shared" si="3"/>
        <v>-2361</v>
      </c>
    </row>
    <row r="44" spans="1:8" s="2" customFormat="1" ht="12" x14ac:dyDescent="0.25">
      <c r="B44" s="8"/>
      <c r="C44" s="8"/>
      <c r="D44" s="8"/>
      <c r="E44" s="8"/>
      <c r="F44" s="8"/>
      <c r="G44" s="8"/>
      <c r="H44" s="8"/>
    </row>
    <row r="45" spans="1:8" s="2" customFormat="1" ht="12" x14ac:dyDescent="0.25">
      <c r="A45" s="6" t="s">
        <v>32</v>
      </c>
      <c r="B45" s="10">
        <v>226</v>
      </c>
      <c r="C45" s="10">
        <v>252</v>
      </c>
      <c r="D45" s="10">
        <v>-294</v>
      </c>
      <c r="E45" s="10">
        <v>692</v>
      </c>
      <c r="F45" s="10">
        <v>876</v>
      </c>
      <c r="G45" s="10">
        <v>-114</v>
      </c>
      <c r="H45" s="10">
        <v>-72</v>
      </c>
    </row>
    <row r="46" spans="1:8" s="5" customFormat="1" ht="12" x14ac:dyDescent="0.25">
      <c r="A46" s="5" t="s">
        <v>33</v>
      </c>
      <c r="B46" s="29">
        <v>-861</v>
      </c>
      <c r="C46" s="29">
        <f t="shared" ref="C46:H46" si="4">C43+C45</f>
        <v>-3470</v>
      </c>
      <c r="D46" s="29">
        <f t="shared" si="4"/>
        <v>-2365</v>
      </c>
      <c r="E46" s="29">
        <f t="shared" si="4"/>
        <v>-2579</v>
      </c>
      <c r="F46" s="29">
        <f t="shared" si="4"/>
        <v>-9275</v>
      </c>
      <c r="G46" s="29">
        <f t="shared" si="4"/>
        <v>-2050</v>
      </c>
      <c r="H46" s="29">
        <f t="shared" si="4"/>
        <v>-2433</v>
      </c>
    </row>
    <row r="47" spans="1:8" s="2" customFormat="1" ht="12" x14ac:dyDescent="0.25">
      <c r="B47" s="8"/>
      <c r="C47" s="8"/>
      <c r="D47" s="8"/>
      <c r="E47" s="8"/>
      <c r="F47" s="8"/>
      <c r="G47" s="8"/>
      <c r="H47" s="8"/>
    </row>
    <row r="48" spans="1:8" s="2" customFormat="1" ht="12" x14ac:dyDescent="0.25">
      <c r="B48" s="8"/>
      <c r="C48" s="8"/>
      <c r="D48" s="8"/>
      <c r="E48" s="8"/>
      <c r="F48" s="8"/>
      <c r="G48" s="8"/>
      <c r="H48" s="8"/>
    </row>
    <row r="49" spans="1:8" s="2" customFormat="1" ht="12" x14ac:dyDescent="0.25">
      <c r="A49" s="15" t="s">
        <v>34</v>
      </c>
      <c r="B49" s="3"/>
      <c r="C49" s="3"/>
      <c r="D49" s="3"/>
      <c r="E49" s="3"/>
      <c r="F49" s="3"/>
      <c r="G49" s="3"/>
      <c r="H49" s="3"/>
    </row>
    <row r="50" spans="1:8" s="2" customFormat="1" ht="12" x14ac:dyDescent="0.25">
      <c r="A50" s="15" t="s">
        <v>35</v>
      </c>
      <c r="B50" s="8">
        <v>-861</v>
      </c>
      <c r="C50" s="8">
        <f>C46</f>
        <v>-3470</v>
      </c>
      <c r="D50" s="8">
        <f>D46</f>
        <v>-2365</v>
      </c>
      <c r="E50" s="8">
        <f>E46</f>
        <v>-2579</v>
      </c>
      <c r="F50" s="8">
        <f>F46</f>
        <v>-9275</v>
      </c>
      <c r="G50" s="8">
        <v>-2050</v>
      </c>
      <c r="H50" s="8">
        <v>-2433</v>
      </c>
    </row>
    <row r="51" spans="1:8" s="2" customFormat="1" ht="12" x14ac:dyDescent="0.25">
      <c r="A51" s="15" t="s">
        <v>36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1:8" s="2" customFormat="1" ht="12" x14ac:dyDescent="0.25">
      <c r="B52" s="3"/>
      <c r="C52" s="3"/>
      <c r="D52" s="3"/>
      <c r="E52" s="3"/>
      <c r="F52" s="3"/>
      <c r="G52" s="3"/>
      <c r="H52" s="3"/>
    </row>
    <row r="53" spans="1:8" s="2" customFormat="1" ht="12" x14ac:dyDescent="0.25">
      <c r="B53" s="8"/>
      <c r="C53" s="8"/>
      <c r="D53" s="8"/>
      <c r="E53" s="8"/>
      <c r="F53" s="8"/>
      <c r="G53" s="8"/>
      <c r="H53" s="8"/>
    </row>
    <row r="54" spans="1:8" s="2" customFormat="1" ht="12" hidden="1" x14ac:dyDescent="0.25">
      <c r="B54" s="8"/>
      <c r="C54" s="8"/>
      <c r="D54" s="8"/>
      <c r="E54" s="8"/>
      <c r="F54" s="8"/>
      <c r="G54" s="8"/>
      <c r="H54" s="8"/>
    </row>
    <row r="55" spans="1:8" s="2" customFormat="1" ht="12" hidden="1" x14ac:dyDescent="0.25">
      <c r="B55" s="8"/>
      <c r="C55" s="8"/>
      <c r="D55" s="8"/>
      <c r="E55" s="8"/>
      <c r="F55" s="8"/>
      <c r="G55" s="8"/>
      <c r="H55" s="8"/>
    </row>
    <row r="56" spans="1:8" s="2" customFormat="1" ht="12" hidden="1" x14ac:dyDescent="0.25">
      <c r="B56" s="8"/>
      <c r="C56" s="8"/>
      <c r="D56" s="8"/>
      <c r="E56" s="8"/>
      <c r="F56" s="8"/>
      <c r="G56" s="8"/>
      <c r="H56" s="8"/>
    </row>
    <row r="57" spans="1:8" s="2" customFormat="1" ht="12" hidden="1" x14ac:dyDescent="0.25">
      <c r="B57" s="8"/>
      <c r="C57" s="8"/>
      <c r="D57" s="8"/>
      <c r="E57" s="8"/>
      <c r="F57" s="8"/>
      <c r="G57" s="8"/>
      <c r="H57" s="8"/>
    </row>
    <row r="58" spans="1:8" s="2" customFormat="1" ht="12" hidden="1" x14ac:dyDescent="0.25">
      <c r="B58" s="8"/>
      <c r="C58" s="8"/>
      <c r="D58" s="8"/>
      <c r="E58" s="8"/>
      <c r="F58" s="8"/>
      <c r="G58" s="8"/>
      <c r="H58" s="8"/>
    </row>
    <row r="59" spans="1:8" s="2" customFormat="1" ht="12" hidden="1" x14ac:dyDescent="0.25">
      <c r="B59" s="8"/>
      <c r="C59" s="8"/>
      <c r="D59" s="8"/>
      <c r="E59" s="8"/>
      <c r="F59" s="8"/>
      <c r="G59" s="8"/>
      <c r="H59" s="8"/>
    </row>
    <row r="60" spans="1:8" s="2" customFormat="1" ht="12" hidden="1" x14ac:dyDescent="0.25">
      <c r="B60" s="8"/>
      <c r="C60" s="8"/>
      <c r="D60" s="8"/>
      <c r="E60" s="8"/>
      <c r="F60" s="8"/>
      <c r="G60" s="8"/>
      <c r="H60" s="8"/>
    </row>
    <row r="61" spans="1:8" s="2" customFormat="1" ht="12" hidden="1" x14ac:dyDescent="0.25">
      <c r="B61" s="8"/>
      <c r="C61" s="8"/>
      <c r="D61" s="8"/>
      <c r="E61" s="8"/>
      <c r="F61" s="8"/>
      <c r="G61" s="8"/>
      <c r="H61" s="8"/>
    </row>
    <row r="62" spans="1:8" s="2" customFormat="1" ht="12" hidden="1" x14ac:dyDescent="0.25">
      <c r="B62" s="8"/>
      <c r="C62" s="8"/>
      <c r="D62" s="8"/>
      <c r="E62" s="8"/>
      <c r="F62" s="8"/>
      <c r="G62" s="8"/>
      <c r="H62" s="8"/>
    </row>
    <row r="63" spans="1:8" s="2" customFormat="1" ht="12" hidden="1" x14ac:dyDescent="0.25">
      <c r="B63" s="8"/>
      <c r="C63" s="8"/>
      <c r="D63" s="8"/>
      <c r="E63" s="8"/>
      <c r="F63" s="8"/>
      <c r="G63" s="8"/>
      <c r="H63" s="8"/>
    </row>
    <row r="64" spans="1:8" s="2" customFormat="1" ht="12" hidden="1" x14ac:dyDescent="0.25">
      <c r="B64" s="8"/>
      <c r="C64" s="8"/>
      <c r="D64" s="8"/>
      <c r="E64" s="8"/>
      <c r="F64" s="8"/>
      <c r="G64" s="8"/>
      <c r="H64" s="8"/>
    </row>
    <row r="65" spans="1:8" s="2" customFormat="1" ht="12" hidden="1" x14ac:dyDescent="0.25">
      <c r="B65" s="8"/>
      <c r="C65" s="8"/>
      <c r="D65" s="8"/>
      <c r="E65" s="8"/>
      <c r="F65" s="8"/>
      <c r="G65" s="8"/>
      <c r="H65" s="8"/>
    </row>
    <row r="66" spans="1:8" s="2" customFormat="1" ht="12" hidden="1" x14ac:dyDescent="0.25">
      <c r="B66" s="8"/>
      <c r="C66" s="8"/>
      <c r="D66" s="8"/>
      <c r="E66" s="8"/>
      <c r="F66" s="8"/>
      <c r="G66" s="8"/>
      <c r="H66" s="8"/>
    </row>
    <row r="67" spans="1:8" s="2" customFormat="1" ht="12" hidden="1" x14ac:dyDescent="0.25">
      <c r="B67" s="8"/>
      <c r="C67" s="8"/>
      <c r="D67" s="8"/>
      <c r="E67" s="8"/>
      <c r="F67" s="8"/>
      <c r="G67" s="8"/>
      <c r="H67" s="8"/>
    </row>
    <row r="68" spans="1:8" s="2" customFormat="1" ht="12" hidden="1" x14ac:dyDescent="0.25">
      <c r="B68" s="8"/>
      <c r="C68" s="8"/>
      <c r="D68" s="8"/>
      <c r="E68" s="8"/>
      <c r="F68" s="8"/>
      <c r="G68" s="8"/>
      <c r="H68" s="8"/>
    </row>
    <row r="69" spans="1:8" s="2" customFormat="1" ht="12" hidden="1" x14ac:dyDescent="0.25">
      <c r="B69" s="8"/>
      <c r="C69" s="8"/>
      <c r="D69" s="8"/>
      <c r="E69" s="8"/>
      <c r="F69" s="8"/>
      <c r="G69" s="8"/>
      <c r="H69" s="8"/>
    </row>
    <row r="70" spans="1:8" s="2" customFormat="1" ht="12" hidden="1" x14ac:dyDescent="0.25">
      <c r="B70" s="8"/>
      <c r="C70" s="8"/>
      <c r="D70" s="8"/>
      <c r="E70" s="8"/>
      <c r="F70" s="8"/>
      <c r="G70" s="8"/>
      <c r="H70" s="8"/>
    </row>
    <row r="71" spans="1:8" s="2" customFormat="1" ht="12" hidden="1" x14ac:dyDescent="0.25">
      <c r="B71" s="8"/>
      <c r="C71" s="8"/>
      <c r="D71" s="8"/>
      <c r="E71" s="8"/>
      <c r="F71" s="8"/>
      <c r="G71" s="8"/>
      <c r="H71" s="8"/>
    </row>
    <row r="72" spans="1:8" s="2" customFormat="1" ht="12" hidden="1" x14ac:dyDescent="0.25">
      <c r="B72" s="8"/>
      <c r="C72" s="8"/>
      <c r="D72" s="8"/>
      <c r="E72" s="8"/>
      <c r="F72" s="8"/>
      <c r="G72" s="8"/>
      <c r="H72" s="8"/>
    </row>
    <row r="73" spans="1:8" s="2" customFormat="1" ht="12" hidden="1" x14ac:dyDescent="0.25">
      <c r="B73" s="8"/>
      <c r="C73" s="8"/>
      <c r="D73" s="8"/>
      <c r="E73" s="8"/>
      <c r="F73" s="8"/>
      <c r="G73" s="8"/>
      <c r="H73" s="8"/>
    </row>
    <row r="74" spans="1:8" s="2" customFormat="1" ht="12" hidden="1" x14ac:dyDescent="0.25">
      <c r="B74" s="8"/>
      <c r="C74" s="8"/>
      <c r="D74" s="8"/>
      <c r="E74" s="8"/>
      <c r="F74" s="8"/>
      <c r="G74" s="8"/>
      <c r="H74" s="8"/>
    </row>
    <row r="75" spans="1:8" s="2" customFormat="1" ht="12" hidden="1" x14ac:dyDescent="0.25">
      <c r="B75" s="8"/>
      <c r="C75" s="8"/>
      <c r="D75" s="8"/>
      <c r="E75" s="8"/>
      <c r="F75" s="8"/>
      <c r="G75" s="8"/>
      <c r="H75" s="8"/>
    </row>
    <row r="76" spans="1:8" s="2" customFormat="1" ht="12" x14ac:dyDescent="0.25">
      <c r="B76" s="8"/>
      <c r="C76" s="8"/>
      <c r="D76" s="8"/>
      <c r="E76" s="8"/>
      <c r="F76" s="8"/>
      <c r="G76" s="8"/>
      <c r="H76" s="8"/>
    </row>
    <row r="77" spans="1:8" s="2" customFormat="1" ht="12" x14ac:dyDescent="0.25">
      <c r="B77" s="8"/>
      <c r="C77" s="8"/>
      <c r="D77" s="8"/>
      <c r="E77" s="8"/>
      <c r="F77" s="8"/>
      <c r="G77" s="8"/>
      <c r="H77" s="8"/>
    </row>
    <row r="78" spans="1:8" s="2" customFormat="1" ht="12" x14ac:dyDescent="0.25">
      <c r="A78" s="6"/>
      <c r="B78" s="4" t="s">
        <v>88</v>
      </c>
      <c r="C78" s="4">
        <v>2020</v>
      </c>
      <c r="D78" s="4">
        <v>2020</v>
      </c>
      <c r="E78" s="4">
        <v>2020</v>
      </c>
      <c r="F78" s="4">
        <v>2020</v>
      </c>
      <c r="G78" s="4" t="s">
        <v>88</v>
      </c>
      <c r="H78" s="4">
        <v>2021</v>
      </c>
    </row>
    <row r="79" spans="1:8" s="2" customFormat="1" ht="12" x14ac:dyDescent="0.25">
      <c r="A79" s="5" t="s">
        <v>37</v>
      </c>
      <c r="B79" s="43" t="s">
        <v>4</v>
      </c>
      <c r="C79" s="43" t="s">
        <v>5</v>
      </c>
      <c r="D79" s="43" t="s">
        <v>2</v>
      </c>
      <c r="E79" s="43" t="str">
        <f>E5</f>
        <v>AUG-</v>
      </c>
      <c r="F79" s="43" t="str">
        <f>F5</f>
        <v>NOV-</v>
      </c>
      <c r="G79" s="43" t="s">
        <v>4</v>
      </c>
      <c r="H79" s="43" t="s">
        <v>5</v>
      </c>
    </row>
    <row r="80" spans="1:8" s="2" customFormat="1" ht="12" x14ac:dyDescent="0.25">
      <c r="A80" s="9" t="s">
        <v>6</v>
      </c>
      <c r="B80" s="44" t="s">
        <v>9</v>
      </c>
      <c r="C80" s="44" t="s">
        <v>10</v>
      </c>
      <c r="D80" s="44" t="s">
        <v>7</v>
      </c>
      <c r="E80" s="44" t="str">
        <f>E6</f>
        <v>OCT</v>
      </c>
      <c r="F80" s="44" t="str">
        <f>F6</f>
        <v>OCT</v>
      </c>
      <c r="G80" s="44" t="s">
        <v>9</v>
      </c>
      <c r="H80" s="44" t="s">
        <v>10</v>
      </c>
    </row>
    <row r="81" spans="1:8" s="2" customFormat="1" ht="12" x14ac:dyDescent="0.25">
      <c r="A81" s="7" t="s">
        <v>38</v>
      </c>
      <c r="B81" s="8">
        <v>-34</v>
      </c>
      <c r="C81" s="8">
        <v>-161</v>
      </c>
      <c r="D81" s="8">
        <v>-62</v>
      </c>
      <c r="E81" s="8">
        <v>-60</v>
      </c>
      <c r="F81" s="8">
        <v>-317</v>
      </c>
      <c r="G81" s="8">
        <v>-67</v>
      </c>
      <c r="H81" s="8">
        <v>-81</v>
      </c>
    </row>
    <row r="82" spans="1:8" s="2" customFormat="1" ht="12" x14ac:dyDescent="0.25">
      <c r="A82" s="7" t="s">
        <v>39</v>
      </c>
      <c r="B82" s="8">
        <v>-11</v>
      </c>
      <c r="C82" s="8">
        <v>-69</v>
      </c>
      <c r="D82" s="8">
        <v>-11</v>
      </c>
      <c r="E82" s="8">
        <v>-25</v>
      </c>
      <c r="F82" s="8">
        <v>-116</v>
      </c>
      <c r="G82" s="8">
        <v>-68</v>
      </c>
      <c r="H82" s="8">
        <v>-46</v>
      </c>
    </row>
    <row r="83" spans="1:8" s="2" customFormat="1" ht="12" x14ac:dyDescent="0.25">
      <c r="A83" s="7" t="s">
        <v>40</v>
      </c>
      <c r="B83" s="8">
        <v>-9</v>
      </c>
      <c r="C83" s="8">
        <v>-31</v>
      </c>
      <c r="D83" s="8">
        <v>-11</v>
      </c>
      <c r="E83" s="8">
        <v>-6</v>
      </c>
      <c r="F83" s="8">
        <v>-57</v>
      </c>
      <c r="G83" s="8">
        <v>-8</v>
      </c>
      <c r="H83" s="8">
        <v>-6</v>
      </c>
    </row>
    <row r="84" spans="1:8" s="2" customFormat="1" ht="12" x14ac:dyDescent="0.25">
      <c r="A84" s="7" t="s">
        <v>41</v>
      </c>
      <c r="B84" s="8">
        <v>-18</v>
      </c>
      <c r="C84" s="8">
        <v>-81</v>
      </c>
      <c r="D84" s="8">
        <v>-31</v>
      </c>
      <c r="E84" s="8">
        <v>-33</v>
      </c>
      <c r="F84" s="8">
        <v>-163</v>
      </c>
      <c r="G84" s="8">
        <v>-34</v>
      </c>
      <c r="H84" s="8">
        <v>-31</v>
      </c>
    </row>
    <row r="85" spans="1:8" s="2" customFormat="1" ht="12" x14ac:dyDescent="0.25">
      <c r="A85" s="7" t="s">
        <v>42</v>
      </c>
      <c r="B85" s="8">
        <v>-36</v>
      </c>
      <c r="C85" s="8">
        <v>-136</v>
      </c>
      <c r="D85" s="8">
        <v>-11</v>
      </c>
      <c r="E85" s="8">
        <v>-27</v>
      </c>
      <c r="F85" s="8">
        <v>-210</v>
      </c>
      <c r="G85" s="8">
        <v>-22</v>
      </c>
      <c r="H85" s="8">
        <v>-11</v>
      </c>
    </row>
    <row r="86" spans="1:8" s="2" customFormat="1" ht="12" x14ac:dyDescent="0.25">
      <c r="A86" s="7" t="s">
        <v>43</v>
      </c>
      <c r="B86" s="8">
        <v>-56</v>
      </c>
      <c r="C86" s="8">
        <v>-218</v>
      </c>
      <c r="D86" s="8">
        <v>-64</v>
      </c>
      <c r="E86" s="8">
        <v>-78</v>
      </c>
      <c r="F86" s="8">
        <v>-416</v>
      </c>
      <c r="G86" s="8">
        <v>-62</v>
      </c>
      <c r="H86" s="8">
        <v>-34</v>
      </c>
    </row>
    <row r="87" spans="1:8" s="2" customFormat="1" ht="12" x14ac:dyDescent="0.25">
      <c r="A87" s="7" t="s">
        <v>44</v>
      </c>
      <c r="B87" s="8">
        <v>-17</v>
      </c>
      <c r="C87" s="8">
        <v>-53</v>
      </c>
      <c r="D87" s="8">
        <v>-10</v>
      </c>
      <c r="E87" s="8">
        <v>-6</v>
      </c>
      <c r="F87" s="8">
        <v>-86</v>
      </c>
      <c r="G87" s="8">
        <v>-2</v>
      </c>
      <c r="H87" s="8">
        <v>-1</v>
      </c>
    </row>
    <row r="88" spans="1:8" s="2" customFormat="1" ht="12" x14ac:dyDescent="0.25">
      <c r="A88" s="9" t="s">
        <v>45</v>
      </c>
      <c r="B88" s="10">
        <v>-367</v>
      </c>
      <c r="C88" s="10">
        <v>791</v>
      </c>
      <c r="D88" s="10">
        <v>401</v>
      </c>
      <c r="E88" s="10">
        <v>74</v>
      </c>
      <c r="F88" s="10">
        <v>899</v>
      </c>
      <c r="G88" s="10">
        <v>129</v>
      </c>
      <c r="H88" s="10">
        <v>261</v>
      </c>
    </row>
    <row r="89" spans="1:8" s="5" customFormat="1" ht="12" x14ac:dyDescent="0.25">
      <c r="A89" s="11" t="s">
        <v>46</v>
      </c>
      <c r="B89" s="29">
        <v>-548</v>
      </c>
      <c r="C89" s="29">
        <f t="shared" ref="C89:H89" si="5">SUM(C81:C88)</f>
        <v>42</v>
      </c>
      <c r="D89" s="29">
        <f t="shared" si="5"/>
        <v>201</v>
      </c>
      <c r="E89" s="29">
        <f t="shared" si="5"/>
        <v>-161</v>
      </c>
      <c r="F89" s="29">
        <f t="shared" si="5"/>
        <v>-466</v>
      </c>
      <c r="G89" s="29">
        <f t="shared" si="5"/>
        <v>-134</v>
      </c>
      <c r="H89" s="29">
        <f t="shared" si="5"/>
        <v>51</v>
      </c>
    </row>
    <row r="90" spans="1:8" s="2" customFormat="1" ht="12" x14ac:dyDescent="0.25">
      <c r="A90" s="7"/>
      <c r="B90" s="8"/>
      <c r="C90" s="8"/>
      <c r="D90" s="8"/>
      <c r="E90" s="8"/>
      <c r="F90" s="8"/>
      <c r="G90" s="8"/>
      <c r="H90" s="8"/>
    </row>
    <row r="91" spans="1:8" s="2" customFormat="1" ht="12" x14ac:dyDescent="0.25">
      <c r="A91" s="8"/>
      <c r="B91" s="8"/>
      <c r="C91" s="8"/>
      <c r="D91" s="8"/>
      <c r="E91" s="8"/>
      <c r="F91" s="8"/>
      <c r="G91" s="8"/>
      <c r="H91" s="8"/>
    </row>
    <row r="92" spans="1:8" s="2" customFormat="1" ht="12" x14ac:dyDescent="0.25">
      <c r="B92" s="8"/>
      <c r="C92" s="8"/>
      <c r="D92" s="8"/>
      <c r="E92" s="8"/>
      <c r="F92" s="8"/>
      <c r="G92" s="8"/>
      <c r="H92" s="8"/>
    </row>
    <row r="93" spans="1:8" s="2" customFormat="1" ht="12" x14ac:dyDescent="0.25">
      <c r="A93" s="6"/>
      <c r="B93" s="4" t="s">
        <v>88</v>
      </c>
      <c r="C93" s="4">
        <v>2020</v>
      </c>
      <c r="D93" s="4">
        <v>2020</v>
      </c>
      <c r="E93" s="4">
        <v>2020</v>
      </c>
      <c r="F93" s="4">
        <v>2020</v>
      </c>
      <c r="G93" s="4" t="str">
        <f>G4</f>
        <v>2020-2021</v>
      </c>
      <c r="H93" s="4">
        <v>2021</v>
      </c>
    </row>
    <row r="94" spans="1:8" s="2" customFormat="1" ht="12" x14ac:dyDescent="0.25">
      <c r="A94" s="5" t="s">
        <v>47</v>
      </c>
      <c r="B94" s="43" t="s">
        <v>4</v>
      </c>
      <c r="C94" s="43" t="s">
        <v>5</v>
      </c>
      <c r="D94" s="43" t="s">
        <v>2</v>
      </c>
      <c r="E94" s="43" t="str">
        <f>E79</f>
        <v>AUG-</v>
      </c>
      <c r="F94" s="43" t="str">
        <f>F79</f>
        <v>NOV-</v>
      </c>
      <c r="G94" s="43" t="str">
        <f>G5</f>
        <v>NOV-</v>
      </c>
      <c r="H94" s="43" t="s">
        <v>5</v>
      </c>
    </row>
    <row r="95" spans="1:8" s="2" customFormat="1" ht="12" x14ac:dyDescent="0.25">
      <c r="A95" s="9" t="s">
        <v>6</v>
      </c>
      <c r="B95" s="44" t="s">
        <v>9</v>
      </c>
      <c r="C95" s="44" t="s">
        <v>10</v>
      </c>
      <c r="D95" s="44" t="s">
        <v>7</v>
      </c>
      <c r="E95" s="44" t="str">
        <f>E80</f>
        <v>OCT</v>
      </c>
      <c r="F95" s="44" t="str">
        <f>F80</f>
        <v>OCT</v>
      </c>
      <c r="G95" s="4" t="str">
        <f>G6</f>
        <v>JAN</v>
      </c>
      <c r="H95" s="44" t="s">
        <v>10</v>
      </c>
    </row>
    <row r="96" spans="1:8" s="2" customFormat="1" ht="12" x14ac:dyDescent="0.25">
      <c r="A96" s="2" t="s">
        <v>31</v>
      </c>
      <c r="B96" s="8">
        <v>-1087</v>
      </c>
      <c r="C96" s="8">
        <v>-3722</v>
      </c>
      <c r="D96" s="8">
        <v>-2071</v>
      </c>
      <c r="E96" s="8">
        <v>-3271</v>
      </c>
      <c r="F96" s="8">
        <v>-10151</v>
      </c>
      <c r="G96" s="8">
        <v>-1936</v>
      </c>
      <c r="H96" s="8">
        <v>-2361</v>
      </c>
    </row>
    <row r="97" spans="1:8" s="2" customFormat="1" ht="12" x14ac:dyDescent="0.25">
      <c r="A97" s="2" t="s">
        <v>48</v>
      </c>
      <c r="B97" s="8">
        <v>0</v>
      </c>
      <c r="C97" s="8">
        <v>0</v>
      </c>
      <c r="D97" s="8">
        <v>1040</v>
      </c>
      <c r="E97" s="8">
        <v>170</v>
      </c>
      <c r="F97" s="8">
        <v>1210</v>
      </c>
      <c r="G97" s="8">
        <v>0</v>
      </c>
      <c r="H97" s="8">
        <v>0</v>
      </c>
    </row>
    <row r="98" spans="1:8" s="2" customFormat="1" ht="12" x14ac:dyDescent="0.25">
      <c r="A98" s="2" t="s">
        <v>49</v>
      </c>
      <c r="B98" s="8">
        <v>9</v>
      </c>
      <c r="C98" s="8">
        <v>8</v>
      </c>
      <c r="D98" s="8">
        <v>245</v>
      </c>
      <c r="E98" s="8">
        <v>61</v>
      </c>
      <c r="F98" s="8">
        <v>324</v>
      </c>
      <c r="G98" s="8">
        <v>0</v>
      </c>
      <c r="H98" s="8">
        <v>0</v>
      </c>
    </row>
    <row r="99" spans="1:8" s="2" customFormat="1" ht="12" x14ac:dyDescent="0.25">
      <c r="A99" s="2" t="s">
        <v>50</v>
      </c>
      <c r="B99" s="8">
        <v>0</v>
      </c>
      <c r="C99" s="8">
        <v>0</v>
      </c>
      <c r="D99" s="8">
        <v>1</v>
      </c>
      <c r="E99" s="8">
        <v>-3</v>
      </c>
      <c r="F99" s="8">
        <v>-2</v>
      </c>
      <c r="G99" s="8">
        <v>-12</v>
      </c>
      <c r="H99" s="8">
        <v>0</v>
      </c>
    </row>
    <row r="100" spans="1:8" s="2" customFormat="1" ht="12" x14ac:dyDescent="0.25">
      <c r="A100" s="6" t="s">
        <v>51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</row>
    <row r="101" spans="1:8" s="5" customFormat="1" ht="12" x14ac:dyDescent="0.25">
      <c r="A101" s="5" t="s">
        <v>47</v>
      </c>
      <c r="B101" s="29">
        <v>-1078</v>
      </c>
      <c r="C101" s="29">
        <f t="shared" ref="C101:H101" si="6">SUM(C96:C100)</f>
        <v>-3714</v>
      </c>
      <c r="D101" s="29">
        <f t="shared" si="6"/>
        <v>-785</v>
      </c>
      <c r="E101" s="29">
        <f t="shared" si="6"/>
        <v>-3043</v>
      </c>
      <c r="F101" s="29">
        <f t="shared" si="6"/>
        <v>-8619</v>
      </c>
      <c r="G101" s="29">
        <f t="shared" si="6"/>
        <v>-1948</v>
      </c>
      <c r="H101" s="29">
        <f t="shared" si="6"/>
        <v>-2361</v>
      </c>
    </row>
    <row r="102" spans="1:8" s="2" customFormat="1" ht="12" x14ac:dyDescent="0.25">
      <c r="B102" s="3"/>
      <c r="C102" s="3"/>
      <c r="D102" s="3"/>
      <c r="E102" s="3"/>
      <c r="F102" s="3"/>
      <c r="G102" s="3"/>
      <c r="H102" s="3"/>
    </row>
    <row r="103" spans="1:8" s="2" customFormat="1" ht="12" x14ac:dyDescent="0.25">
      <c r="B103" s="3"/>
      <c r="C103" s="3"/>
      <c r="D103" s="3"/>
      <c r="E103" s="3"/>
      <c r="F103" s="3"/>
      <c r="G103" s="3"/>
      <c r="H103" s="3"/>
    </row>
    <row r="104" spans="1:8" s="2" customFormat="1" ht="12" x14ac:dyDescent="0.25">
      <c r="B104" s="3"/>
      <c r="C104" s="3"/>
      <c r="D104" s="3"/>
      <c r="E104" s="3"/>
      <c r="F104" s="3"/>
      <c r="G104" s="3"/>
      <c r="H104" s="3"/>
    </row>
    <row r="105" spans="1:8" x14ac:dyDescent="0.3">
      <c r="B105" s="46"/>
      <c r="C105" s="46"/>
      <c r="D105" s="46"/>
      <c r="E105" s="46"/>
      <c r="F105" s="46"/>
      <c r="G105" s="46"/>
      <c r="H105" s="46"/>
    </row>
    <row r="106" spans="1:8" x14ac:dyDescent="0.3">
      <c r="B106" s="46"/>
      <c r="C106" s="46"/>
      <c r="D106" s="46"/>
      <c r="E106" s="46"/>
      <c r="F106" s="46"/>
      <c r="G106" s="46"/>
      <c r="H106" s="46"/>
    </row>
    <row r="107" spans="1:8" x14ac:dyDescent="0.3">
      <c r="B107" s="46"/>
      <c r="C107" s="46"/>
      <c r="D107" s="46"/>
      <c r="E107" s="46"/>
      <c r="F107" s="46"/>
      <c r="G107" s="46"/>
      <c r="H107" s="46"/>
    </row>
    <row r="108" spans="1:8" x14ac:dyDescent="0.3">
      <c r="B108" s="46"/>
      <c r="C108" s="46"/>
      <c r="D108" s="46"/>
      <c r="E108" s="46"/>
      <c r="F108" s="46"/>
      <c r="G108" s="46"/>
      <c r="H108" s="46"/>
    </row>
    <row r="109" spans="1:8" x14ac:dyDescent="0.3">
      <c r="B109" s="46"/>
      <c r="C109" s="46"/>
      <c r="D109" s="46"/>
      <c r="E109" s="46"/>
      <c r="F109" s="46"/>
      <c r="G109" s="46"/>
      <c r="H109" s="46"/>
    </row>
    <row r="110" spans="1:8" x14ac:dyDescent="0.3">
      <c r="B110" s="46"/>
      <c r="C110" s="46"/>
      <c r="D110" s="46"/>
      <c r="E110" s="46"/>
      <c r="F110" s="46"/>
      <c r="G110" s="46"/>
      <c r="H110" s="46"/>
    </row>
    <row r="111" spans="1:8" x14ac:dyDescent="0.3">
      <c r="B111" s="46"/>
      <c r="C111" s="46"/>
      <c r="D111" s="46"/>
      <c r="E111" s="46"/>
      <c r="F111" s="46"/>
      <c r="G111" s="46"/>
      <c r="H111" s="46"/>
    </row>
    <row r="112" spans="1:8" x14ac:dyDescent="0.3">
      <c r="B112" s="46"/>
      <c r="C112" s="46"/>
      <c r="D112" s="46"/>
      <c r="E112" s="46"/>
      <c r="F112" s="46"/>
      <c r="G112" s="46"/>
      <c r="H112" s="46"/>
    </row>
    <row r="113" spans="2:8" x14ac:dyDescent="0.3">
      <c r="B113" s="46"/>
      <c r="C113" s="46"/>
      <c r="D113" s="46"/>
      <c r="E113" s="46"/>
      <c r="F113" s="46"/>
      <c r="G113" s="46"/>
      <c r="H113" s="46"/>
    </row>
    <row r="114" spans="2:8" x14ac:dyDescent="0.3">
      <c r="B114" s="46"/>
      <c r="C114" s="46"/>
      <c r="D114" s="46"/>
      <c r="E114" s="46"/>
      <c r="F114" s="46"/>
      <c r="G114" s="46"/>
      <c r="H114" s="46"/>
    </row>
    <row r="115" spans="2:8" x14ac:dyDescent="0.3">
      <c r="B115" s="46"/>
      <c r="C115" s="46"/>
      <c r="D115" s="46"/>
      <c r="E115" s="46"/>
      <c r="F115" s="46"/>
      <c r="G115" s="46"/>
      <c r="H115" s="46"/>
    </row>
    <row r="116" spans="2:8" x14ac:dyDescent="0.3">
      <c r="B116" s="46"/>
      <c r="C116" s="46"/>
      <c r="D116" s="46"/>
      <c r="E116" s="46"/>
      <c r="F116" s="46"/>
      <c r="G116" s="46"/>
      <c r="H116" s="46"/>
    </row>
    <row r="117" spans="2:8" x14ac:dyDescent="0.3">
      <c r="B117" s="46"/>
      <c r="C117" s="46"/>
      <c r="D117" s="46"/>
      <c r="E117" s="46"/>
      <c r="F117" s="46"/>
      <c r="G117" s="46"/>
      <c r="H117" s="46"/>
    </row>
    <row r="118" spans="2:8" x14ac:dyDescent="0.3">
      <c r="B118" s="46"/>
      <c r="C118" s="46"/>
      <c r="D118" s="46"/>
      <c r="E118" s="46"/>
      <c r="F118" s="46"/>
      <c r="G118" s="46"/>
      <c r="H118" s="46"/>
    </row>
    <row r="119" spans="2:8" x14ac:dyDescent="0.3">
      <c r="B119" s="46"/>
      <c r="C119" s="46"/>
      <c r="D119" s="46"/>
      <c r="E119" s="46"/>
      <c r="F119" s="46"/>
      <c r="G119" s="46"/>
      <c r="H119" s="46"/>
    </row>
    <row r="120" spans="2:8" x14ac:dyDescent="0.3">
      <c r="B120" s="46"/>
      <c r="C120" s="46"/>
      <c r="D120" s="46"/>
      <c r="E120" s="46"/>
      <c r="F120" s="46"/>
      <c r="G120" s="46"/>
      <c r="H120" s="46"/>
    </row>
    <row r="121" spans="2:8" x14ac:dyDescent="0.3">
      <c r="B121" s="46"/>
      <c r="C121" s="46"/>
      <c r="D121" s="46"/>
      <c r="E121" s="46"/>
      <c r="F121" s="46"/>
      <c r="G121" s="46"/>
      <c r="H121" s="46"/>
    </row>
    <row r="122" spans="2:8" x14ac:dyDescent="0.3">
      <c r="B122" s="46"/>
      <c r="C122" s="46"/>
      <c r="D122" s="46"/>
      <c r="E122" s="46"/>
      <c r="F122" s="46"/>
      <c r="G122" s="46"/>
      <c r="H122" s="46"/>
    </row>
  </sheetData>
  <pageMargins left="0.31496062992125984" right="0.31496062992125984" top="0.74803149606299213" bottom="0.35433070866141736" header="0.31496062992125984" footer="0.11811023622047245"/>
  <pageSetup paperSize="9" scale="60" orientation="portrait" r:id="rId1"/>
  <headerFooter>
    <oddFooter>&amp;L&amp;8Bokslut 2017-18/PKQ4/&amp;F/&amp;A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36"/>
  <sheetViews>
    <sheetView topLeftCell="A19" zoomScaleNormal="100" workbookViewId="0">
      <selection activeCell="B35" sqref="B35"/>
    </sheetView>
  </sheetViews>
  <sheetFormatPr defaultColWidth="9.21875" defaultRowHeight="12" x14ac:dyDescent="0.25"/>
  <cols>
    <col min="1" max="1" width="35.5546875" style="30" customWidth="1"/>
    <col min="2" max="7" width="11.21875" style="30" customWidth="1"/>
    <col min="8" max="16384" width="9.21875" style="30"/>
  </cols>
  <sheetData>
    <row r="1" spans="1:7" ht="25.2" x14ac:dyDescent="0.4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6"/>
      <c r="B2" s="16"/>
      <c r="C2" s="16"/>
      <c r="D2" s="16"/>
      <c r="E2" s="16"/>
      <c r="F2" s="16"/>
      <c r="G2" s="16"/>
    </row>
    <row r="3" spans="1:7" x14ac:dyDescent="0.25">
      <c r="A3" s="16"/>
      <c r="B3" s="16"/>
      <c r="C3" s="16"/>
      <c r="D3" s="16"/>
      <c r="E3" s="16"/>
      <c r="F3" s="16"/>
      <c r="G3" s="16"/>
    </row>
    <row r="4" spans="1:7" x14ac:dyDescent="0.25">
      <c r="A4" s="25" t="s">
        <v>104</v>
      </c>
      <c r="B4" s="17" t="s">
        <v>112</v>
      </c>
      <c r="C4" s="17" t="s">
        <v>55</v>
      </c>
      <c r="D4" s="17" t="s">
        <v>52</v>
      </c>
      <c r="E4" s="17" t="s">
        <v>53</v>
      </c>
      <c r="F4" s="17" t="s">
        <v>54</v>
      </c>
      <c r="G4" s="17" t="s">
        <v>55</v>
      </c>
    </row>
    <row r="5" spans="1:7" x14ac:dyDescent="0.25">
      <c r="A5" s="18" t="s">
        <v>6</v>
      </c>
      <c r="B5" s="4">
        <v>2021</v>
      </c>
      <c r="C5" s="4">
        <v>2021</v>
      </c>
      <c r="D5" s="4">
        <v>2020</v>
      </c>
      <c r="E5" s="4">
        <v>2020</v>
      </c>
      <c r="F5" s="4">
        <v>2020</v>
      </c>
      <c r="G5" s="4">
        <v>2020</v>
      </c>
    </row>
    <row r="6" spans="1:7" x14ac:dyDescent="0.25">
      <c r="A6" s="19" t="s">
        <v>56</v>
      </c>
      <c r="B6" s="20"/>
      <c r="C6" s="20"/>
      <c r="D6" s="20"/>
      <c r="E6" s="20"/>
      <c r="F6" s="20"/>
      <c r="G6" s="20"/>
    </row>
    <row r="7" spans="1:7" x14ac:dyDescent="0.25">
      <c r="A7" s="21" t="s">
        <v>57</v>
      </c>
      <c r="B7" s="20">
        <v>1266</v>
      </c>
      <c r="C7" s="20">
        <v>1269</v>
      </c>
      <c r="D7" s="20">
        <v>1273</v>
      </c>
      <c r="E7" s="20">
        <v>1310</v>
      </c>
      <c r="F7" s="20">
        <v>1340</v>
      </c>
      <c r="G7" s="20">
        <v>1405</v>
      </c>
    </row>
    <row r="8" spans="1:7" x14ac:dyDescent="0.25">
      <c r="A8" s="21" t="s">
        <v>58</v>
      </c>
      <c r="B8" s="20">
        <v>19336</v>
      </c>
      <c r="C8" s="20">
        <v>18215</v>
      </c>
      <c r="D8" s="20">
        <v>18861</v>
      </c>
      <c r="E8" s="20">
        <v>18715</v>
      </c>
      <c r="F8" s="20">
        <v>20644</v>
      </c>
      <c r="G8" s="20">
        <v>17663</v>
      </c>
    </row>
    <row r="9" spans="1:7" x14ac:dyDescent="0.25">
      <c r="A9" s="21" t="s">
        <v>111</v>
      </c>
      <c r="B9" s="20">
        <v>16533</v>
      </c>
      <c r="C9" s="20">
        <v>17002</v>
      </c>
      <c r="D9" s="20">
        <v>17264</v>
      </c>
      <c r="E9" s="20">
        <v>17877</v>
      </c>
      <c r="F9" s="20">
        <v>17634</v>
      </c>
      <c r="G9" s="20">
        <v>17382</v>
      </c>
    </row>
    <row r="10" spans="1:7" x14ac:dyDescent="0.25">
      <c r="A10" s="21" t="s">
        <v>59</v>
      </c>
      <c r="B10" s="20">
        <v>7333</v>
      </c>
      <c r="C10" s="20">
        <v>6308</v>
      </c>
      <c r="D10" s="20">
        <v>6063</v>
      </c>
      <c r="E10" s="20">
        <v>5726</v>
      </c>
      <c r="F10" s="20">
        <v>5729</v>
      </c>
      <c r="G10" s="20">
        <v>5023</v>
      </c>
    </row>
    <row r="11" spans="1:7" x14ac:dyDescent="0.25">
      <c r="A11" s="22" t="s">
        <v>103</v>
      </c>
      <c r="B11" s="23">
        <v>976</v>
      </c>
      <c r="C11" s="23">
        <v>1306</v>
      </c>
      <c r="D11" s="23">
        <v>1640</v>
      </c>
      <c r="E11" s="23">
        <v>758</v>
      </c>
      <c r="F11" s="23">
        <v>1308</v>
      </c>
      <c r="G11" s="23">
        <v>927</v>
      </c>
    </row>
    <row r="12" spans="1:7" x14ac:dyDescent="0.25">
      <c r="A12" s="26" t="s">
        <v>60</v>
      </c>
      <c r="B12" s="27">
        <f>SUM(B7:B11)</f>
        <v>45444</v>
      </c>
      <c r="C12" s="27">
        <f>SUM(C7:C11)</f>
        <v>44100</v>
      </c>
      <c r="D12" s="27">
        <f>SUM(D7:D11)</f>
        <v>45101</v>
      </c>
      <c r="E12" s="27">
        <f>SUM(E7:E11)</f>
        <v>44386</v>
      </c>
      <c r="F12" s="27">
        <f>SUM(F7:F11)</f>
        <v>46655</v>
      </c>
      <c r="G12" s="27">
        <v>42400</v>
      </c>
    </row>
    <row r="13" spans="1:7" x14ac:dyDescent="0.25">
      <c r="A13" s="26"/>
      <c r="B13" s="27"/>
      <c r="C13" s="27"/>
      <c r="D13" s="27"/>
      <c r="E13" s="27"/>
      <c r="F13" s="27"/>
      <c r="G13" s="27"/>
    </row>
    <row r="14" spans="1:7" x14ac:dyDescent="0.25">
      <c r="A14" s="21" t="s">
        <v>96</v>
      </c>
      <c r="B14" s="20">
        <v>596</v>
      </c>
      <c r="C14" s="20">
        <v>581</v>
      </c>
      <c r="D14" s="20">
        <v>510</v>
      </c>
      <c r="E14" s="20">
        <v>520</v>
      </c>
      <c r="F14" s="20">
        <v>510</v>
      </c>
      <c r="G14" s="20">
        <v>457</v>
      </c>
    </row>
    <row r="15" spans="1:7" x14ac:dyDescent="0.25">
      <c r="A15" s="21" t="s">
        <v>61</v>
      </c>
      <c r="B15" s="20">
        <v>1850</v>
      </c>
      <c r="C15" s="20">
        <v>1398</v>
      </c>
      <c r="D15" s="20">
        <v>1591</v>
      </c>
      <c r="E15" s="20">
        <v>1283</v>
      </c>
      <c r="F15" s="20">
        <v>2041</v>
      </c>
      <c r="G15" s="20">
        <v>2818</v>
      </c>
    </row>
    <row r="16" spans="1:7" x14ac:dyDescent="0.25">
      <c r="A16" s="18" t="s">
        <v>62</v>
      </c>
      <c r="B16" s="23">
        <v>4420</v>
      </c>
      <c r="C16" s="23">
        <v>4732</v>
      </c>
      <c r="D16" s="23">
        <v>10231</v>
      </c>
      <c r="E16" s="23">
        <v>6244</v>
      </c>
      <c r="F16" s="23">
        <v>4221</v>
      </c>
      <c r="G16" s="23">
        <v>6599</v>
      </c>
    </row>
    <row r="17" spans="1:8" x14ac:dyDescent="0.25">
      <c r="A17" s="26" t="s">
        <v>63</v>
      </c>
      <c r="B17" s="27">
        <f>SUM(B14:B16)</f>
        <v>6866</v>
      </c>
      <c r="C17" s="27">
        <f>SUM(C14:C16)</f>
        <v>6711</v>
      </c>
      <c r="D17" s="27">
        <f>SUM(D14:D16)</f>
        <v>12332</v>
      </c>
      <c r="E17" s="27">
        <f>SUM(E14:E16)</f>
        <v>8047</v>
      </c>
      <c r="F17" s="27">
        <f>SUM(F14:F16)</f>
        <v>6772</v>
      </c>
      <c r="G17" s="27">
        <v>9874</v>
      </c>
    </row>
    <row r="18" spans="1:8" x14ac:dyDescent="0.25">
      <c r="A18" s="28" t="s">
        <v>64</v>
      </c>
      <c r="B18" s="29">
        <f>B12+B17</f>
        <v>52310</v>
      </c>
      <c r="C18" s="29">
        <f>C12+C17</f>
        <v>50811</v>
      </c>
      <c r="D18" s="29">
        <f>D12+D17</f>
        <v>57433</v>
      </c>
      <c r="E18" s="29">
        <f>E12+E17</f>
        <v>52433</v>
      </c>
      <c r="F18" s="29">
        <f>F12+F17</f>
        <v>53427</v>
      </c>
      <c r="G18" s="29">
        <v>52574</v>
      </c>
    </row>
    <row r="19" spans="1:8" x14ac:dyDescent="0.25">
      <c r="A19" s="16"/>
      <c r="B19" s="8"/>
      <c r="C19" s="8"/>
      <c r="D19" s="8"/>
      <c r="E19" s="8"/>
      <c r="F19" s="8"/>
      <c r="G19" s="8"/>
    </row>
    <row r="20" spans="1:8" x14ac:dyDescent="0.25">
      <c r="A20" s="8" t="s">
        <v>65</v>
      </c>
      <c r="B20" s="8">
        <v>8360</v>
      </c>
      <c r="C20" s="8">
        <v>9510</v>
      </c>
      <c r="D20" s="8">
        <v>10490</v>
      </c>
      <c r="E20" s="8">
        <v>-1371</v>
      </c>
      <c r="F20" s="8">
        <v>-65</v>
      </c>
      <c r="G20" s="8">
        <v>4433</v>
      </c>
    </row>
    <row r="21" spans="1:8" x14ac:dyDescent="0.25">
      <c r="A21" s="8"/>
      <c r="B21" s="8"/>
      <c r="C21" s="8"/>
      <c r="D21" s="8"/>
      <c r="E21" s="8"/>
      <c r="F21" s="8"/>
      <c r="G21" s="8"/>
    </row>
    <row r="22" spans="1:8" x14ac:dyDescent="0.25">
      <c r="A22" s="8" t="s">
        <v>97</v>
      </c>
      <c r="B22" s="8">
        <v>13309</v>
      </c>
      <c r="C22" s="8">
        <v>11829</v>
      </c>
      <c r="D22" s="8">
        <v>11219</v>
      </c>
      <c r="E22" s="8">
        <v>14542</v>
      </c>
      <c r="F22" s="8">
        <v>14910</v>
      </c>
      <c r="G22" s="8">
        <v>10543</v>
      </c>
    </row>
    <row r="23" spans="1:8" x14ac:dyDescent="0.25">
      <c r="A23" s="8" t="s">
        <v>98</v>
      </c>
      <c r="B23" s="8">
        <v>12590</v>
      </c>
      <c r="C23" s="8">
        <v>12832</v>
      </c>
      <c r="D23" s="8">
        <v>13499</v>
      </c>
      <c r="E23" s="8">
        <v>13379</v>
      </c>
      <c r="F23" s="8">
        <v>14491</v>
      </c>
      <c r="G23" s="8">
        <v>14049</v>
      </c>
    </row>
    <row r="24" spans="1:8" x14ac:dyDescent="0.25">
      <c r="A24" s="8" t="s">
        <v>99</v>
      </c>
      <c r="B24" s="8">
        <v>3425</v>
      </c>
      <c r="C24" s="8">
        <v>3322</v>
      </c>
      <c r="D24" s="8">
        <v>3603</v>
      </c>
      <c r="E24" s="8">
        <v>3369</v>
      </c>
      <c r="F24" s="8">
        <v>3614</v>
      </c>
      <c r="G24" s="8">
        <v>4292</v>
      </c>
    </row>
    <row r="25" spans="1:8" x14ac:dyDescent="0.25">
      <c r="A25" s="53" t="s">
        <v>100</v>
      </c>
      <c r="B25" s="53">
        <f>SUM(B22:B24)</f>
        <v>29324</v>
      </c>
      <c r="C25" s="53">
        <f>SUM(C22:C24)</f>
        <v>27983</v>
      </c>
      <c r="D25" s="53">
        <f>SUM(D22:D24)</f>
        <v>28321</v>
      </c>
      <c r="E25" s="53">
        <f>SUM(E22:E24)</f>
        <v>31290</v>
      </c>
      <c r="F25" s="53">
        <f>SUM(F22:F24)</f>
        <v>33015</v>
      </c>
      <c r="G25" s="53">
        <v>28884</v>
      </c>
      <c r="H25" s="29"/>
    </row>
    <row r="26" spans="1:8" x14ac:dyDescent="0.25">
      <c r="A26" s="29"/>
      <c r="B26" s="8"/>
      <c r="C26" s="8"/>
      <c r="D26" s="8"/>
      <c r="E26" s="8"/>
      <c r="F26" s="8"/>
      <c r="G26" s="8"/>
    </row>
    <row r="27" spans="1:8" x14ac:dyDescent="0.25">
      <c r="A27" s="8" t="s">
        <v>97</v>
      </c>
      <c r="B27" s="8">
        <v>3879</v>
      </c>
      <c r="C27" s="8">
        <v>2451</v>
      </c>
      <c r="D27" s="8">
        <v>3773</v>
      </c>
      <c r="E27" s="8">
        <v>6651</v>
      </c>
      <c r="F27" s="8">
        <v>4114</v>
      </c>
      <c r="G27" s="8">
        <v>1967</v>
      </c>
    </row>
    <row r="28" spans="1:8" x14ac:dyDescent="0.25">
      <c r="A28" s="8" t="s">
        <v>98</v>
      </c>
      <c r="B28" s="8">
        <v>2544</v>
      </c>
      <c r="C28" s="8">
        <v>2670</v>
      </c>
      <c r="D28" s="8">
        <v>3105</v>
      </c>
      <c r="E28" s="8">
        <v>3201</v>
      </c>
      <c r="F28" s="8">
        <v>3490</v>
      </c>
      <c r="G28" s="8">
        <v>3200</v>
      </c>
    </row>
    <row r="29" spans="1:8" x14ac:dyDescent="0.25">
      <c r="A29" s="8" t="s">
        <v>99</v>
      </c>
      <c r="B29" s="8">
        <v>8203</v>
      </c>
      <c r="C29" s="8">
        <v>8197</v>
      </c>
      <c r="D29" s="8">
        <v>11744</v>
      </c>
      <c r="E29" s="8">
        <v>12662</v>
      </c>
      <c r="F29" s="8">
        <v>12873</v>
      </c>
      <c r="G29" s="8">
        <v>13790</v>
      </c>
    </row>
    <row r="30" spans="1:8" x14ac:dyDescent="0.25">
      <c r="A30" s="53" t="s">
        <v>101</v>
      </c>
      <c r="B30" s="53">
        <f>SUM(B27:B29)</f>
        <v>14626</v>
      </c>
      <c r="C30" s="53">
        <f>SUM(C27:C29)</f>
        <v>13318</v>
      </c>
      <c r="D30" s="53">
        <f>SUM(D27:D29)</f>
        <v>18622</v>
      </c>
      <c r="E30" s="53">
        <f>SUM(E27:E29)</f>
        <v>22514</v>
      </c>
      <c r="F30" s="53">
        <f>SUM(F27:F29)</f>
        <v>20477</v>
      </c>
      <c r="G30" s="53">
        <v>18957</v>
      </c>
    </row>
    <row r="31" spans="1:8" x14ac:dyDescent="0.25">
      <c r="A31" s="29"/>
      <c r="B31" s="8"/>
      <c r="C31" s="8"/>
      <c r="D31" s="8"/>
      <c r="E31" s="8"/>
      <c r="F31" s="8"/>
      <c r="G31" s="8"/>
    </row>
    <row r="32" spans="1:8" x14ac:dyDescent="0.25">
      <c r="A32" s="52" t="s">
        <v>66</v>
      </c>
      <c r="B32" s="53">
        <f>B30+B25+B20</f>
        <v>52310</v>
      </c>
      <c r="C32" s="53">
        <f>C30+C25+C20</f>
        <v>50811</v>
      </c>
      <c r="D32" s="53">
        <f>D30+D25+D20</f>
        <v>57433</v>
      </c>
      <c r="E32" s="53">
        <f>E30+E25+E20</f>
        <v>52433</v>
      </c>
      <c r="F32" s="53">
        <f>F30+F25+F20</f>
        <v>53427</v>
      </c>
      <c r="G32" s="53">
        <v>52274</v>
      </c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16" t="s">
        <v>67</v>
      </c>
      <c r="B34" s="41">
        <v>0.1</v>
      </c>
      <c r="C34" s="41">
        <v>0.26</v>
      </c>
      <c r="D34" s="41">
        <v>0.4</v>
      </c>
      <c r="E34" s="41">
        <v>-7.5</v>
      </c>
      <c r="F34" s="41">
        <v>-4.09</v>
      </c>
      <c r="G34" s="41">
        <v>7.67</v>
      </c>
    </row>
    <row r="35" spans="1:7" x14ac:dyDescent="0.25">
      <c r="A35" s="16" t="s">
        <v>68</v>
      </c>
      <c r="B35" s="24">
        <v>11548</v>
      </c>
      <c r="C35" s="24">
        <v>10518</v>
      </c>
      <c r="D35" s="24">
        <v>15869</v>
      </c>
      <c r="E35" s="24">
        <v>11614</v>
      </c>
      <c r="F35" s="24">
        <v>9794</v>
      </c>
      <c r="G35" s="24">
        <v>11231</v>
      </c>
    </row>
    <row r="36" spans="1:7" x14ac:dyDescent="0.25">
      <c r="A36" s="16" t="s">
        <v>69</v>
      </c>
      <c r="B36" s="24">
        <v>32322</v>
      </c>
      <c r="C36" s="24">
        <v>29782</v>
      </c>
      <c r="D36" s="24">
        <v>31596</v>
      </c>
      <c r="E36" s="24">
        <v>37773</v>
      </c>
      <c r="F36" s="24">
        <v>37005</v>
      </c>
      <c r="G36" s="24">
        <v>29759</v>
      </c>
    </row>
  </sheetData>
  <pageMargins left="0.31496062992125984" right="0.31496062992125984" top="0.74803149606299213" bottom="0.35433070866141736" header="0.31496062992125984" footer="0.11811023622047245"/>
  <pageSetup paperSize="9" scale="66" orientation="portrait" r:id="rId1"/>
  <headerFooter>
    <oddFooter>&amp;L&amp;8Bokslut 2017-18/PKQ4/&amp;F/&amp;A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31"/>
  <sheetViews>
    <sheetView topLeftCell="A19" zoomScaleNormal="100" workbookViewId="0">
      <selection activeCell="C30" sqref="C30"/>
    </sheetView>
  </sheetViews>
  <sheetFormatPr defaultColWidth="9.21875" defaultRowHeight="14.4" x14ac:dyDescent="0.3"/>
  <cols>
    <col min="1" max="1" width="52.77734375" style="30" customWidth="1"/>
    <col min="2" max="7" width="9.21875" style="47"/>
    <col min="8" max="8" width="9.21875" style="30" customWidth="1"/>
    <col min="9" max="11" width="8.77734375" customWidth="1"/>
    <col min="12" max="16384" width="9.21875" style="30"/>
  </cols>
  <sheetData>
    <row r="1" spans="1:8" ht="25.2" x14ac:dyDescent="0.45">
      <c r="A1" s="1" t="s">
        <v>0</v>
      </c>
    </row>
    <row r="4" spans="1:8" x14ac:dyDescent="0.3">
      <c r="A4" s="31"/>
      <c r="B4" s="48"/>
      <c r="C4" s="48"/>
      <c r="D4" s="48"/>
      <c r="E4" s="48"/>
      <c r="F4" s="48"/>
      <c r="G4" s="48"/>
      <c r="H4" s="33"/>
    </row>
    <row r="5" spans="1:8" x14ac:dyDescent="0.3">
      <c r="A5" s="36"/>
      <c r="B5" s="49">
        <v>2021</v>
      </c>
      <c r="C5" s="49" t="s">
        <v>108</v>
      </c>
      <c r="D5" s="49">
        <v>2020</v>
      </c>
      <c r="E5" s="49">
        <v>2020</v>
      </c>
      <c r="F5" s="49">
        <v>2020</v>
      </c>
      <c r="G5" s="49">
        <v>2020</v>
      </c>
      <c r="H5" s="37" t="s">
        <v>88</v>
      </c>
    </row>
    <row r="6" spans="1:8" x14ac:dyDescent="0.3">
      <c r="A6" s="31" t="s">
        <v>70</v>
      </c>
      <c r="B6" s="35" t="s">
        <v>5</v>
      </c>
      <c r="C6" s="35" t="s">
        <v>4</v>
      </c>
      <c r="D6" s="35" t="s">
        <v>4</v>
      </c>
      <c r="E6" s="35" t="s">
        <v>3</v>
      </c>
      <c r="F6" s="35" t="s">
        <v>2</v>
      </c>
      <c r="G6" s="35" t="s">
        <v>5</v>
      </c>
      <c r="H6" s="43" t="s">
        <v>4</v>
      </c>
    </row>
    <row r="7" spans="1:8" x14ac:dyDescent="0.3">
      <c r="A7" s="6" t="s">
        <v>6</v>
      </c>
      <c r="B7" s="34" t="s">
        <v>10</v>
      </c>
      <c r="C7" s="34" t="s">
        <v>9</v>
      </c>
      <c r="D7" s="34" t="s">
        <v>8</v>
      </c>
      <c r="E7" s="34" t="s">
        <v>8</v>
      </c>
      <c r="F7" s="34" t="s">
        <v>7</v>
      </c>
      <c r="G7" s="34" t="s">
        <v>10</v>
      </c>
      <c r="H7" s="4" t="s">
        <v>9</v>
      </c>
    </row>
    <row r="8" spans="1:8" x14ac:dyDescent="0.3">
      <c r="A8" s="2" t="s">
        <v>31</v>
      </c>
      <c r="B8" s="8">
        <v>-2361</v>
      </c>
      <c r="C8" s="8">
        <v>-1936</v>
      </c>
      <c r="D8" s="8">
        <v>-10151</v>
      </c>
      <c r="E8" s="35">
        <v>-3271</v>
      </c>
      <c r="F8" s="35">
        <v>-2071</v>
      </c>
      <c r="G8" s="35">
        <v>-3722</v>
      </c>
      <c r="H8" s="8">
        <v>-1087.4000000000001</v>
      </c>
    </row>
    <row r="9" spans="1:8" x14ac:dyDescent="0.3">
      <c r="A9" s="2" t="s">
        <v>71</v>
      </c>
      <c r="B9" s="8">
        <v>1202</v>
      </c>
      <c r="C9" s="8">
        <v>1295</v>
      </c>
      <c r="D9" s="8">
        <v>6822</v>
      </c>
      <c r="E9" s="35">
        <v>1597</v>
      </c>
      <c r="F9" s="35">
        <v>2448</v>
      </c>
      <c r="G9" s="35">
        <v>1408</v>
      </c>
      <c r="H9" s="8">
        <f>499.9+868.9</f>
        <v>1368.8</v>
      </c>
    </row>
    <row r="10" spans="1:8" x14ac:dyDescent="0.3">
      <c r="A10" s="2" t="s">
        <v>72</v>
      </c>
      <c r="B10" s="8">
        <v>0</v>
      </c>
      <c r="C10" s="8">
        <v>-12</v>
      </c>
      <c r="D10" s="8">
        <v>-2</v>
      </c>
      <c r="E10" s="35">
        <v>-3</v>
      </c>
      <c r="F10" s="35">
        <v>1</v>
      </c>
      <c r="G10" s="35">
        <v>0</v>
      </c>
      <c r="H10" s="8">
        <v>0</v>
      </c>
    </row>
    <row r="11" spans="1:8" x14ac:dyDescent="0.3">
      <c r="A11" s="32" t="s">
        <v>73</v>
      </c>
      <c r="B11" s="8">
        <v>-74</v>
      </c>
      <c r="C11" s="8">
        <v>-602</v>
      </c>
      <c r="D11" s="8">
        <v>-82</v>
      </c>
      <c r="E11" s="35">
        <v>111</v>
      </c>
      <c r="F11" s="35">
        <v>-1261</v>
      </c>
      <c r="G11" s="35">
        <v>1063</v>
      </c>
      <c r="H11" s="8">
        <v>5.4</v>
      </c>
    </row>
    <row r="12" spans="1:8" x14ac:dyDescent="0.3">
      <c r="A12" s="6" t="s">
        <v>74</v>
      </c>
      <c r="B12" s="10">
        <v>0</v>
      </c>
      <c r="C12" s="10">
        <v>-2</v>
      </c>
      <c r="D12" s="10">
        <v>-18</v>
      </c>
      <c r="E12" s="34">
        <v>-1</v>
      </c>
      <c r="F12" s="34">
        <v>0</v>
      </c>
      <c r="G12" s="34">
        <v>0</v>
      </c>
      <c r="H12" s="10">
        <v>-16.899999999999999</v>
      </c>
    </row>
    <row r="13" spans="1:8" x14ac:dyDescent="0.3">
      <c r="A13" s="5" t="s">
        <v>75</v>
      </c>
      <c r="B13" s="29">
        <f t="shared" ref="B13:C13" si="0">SUM(B8:B12)</f>
        <v>-1233</v>
      </c>
      <c r="C13" s="29">
        <f t="shared" si="0"/>
        <v>-1257</v>
      </c>
      <c r="D13" s="29">
        <f t="shared" ref="D13:E13" si="1">SUM(D8:D12)</f>
        <v>-3431</v>
      </c>
      <c r="E13" s="29">
        <f t="shared" si="1"/>
        <v>-1567</v>
      </c>
      <c r="F13" s="29">
        <f>SUM(F8:F12)</f>
        <v>-883</v>
      </c>
      <c r="G13" s="29">
        <f>SUM(G8:G12)</f>
        <v>-1251</v>
      </c>
      <c r="H13" s="29">
        <f>SUM(H8:H12)</f>
        <v>269.89999999999986</v>
      </c>
    </row>
    <row r="14" spans="1:8" x14ac:dyDescent="0.3">
      <c r="A14" s="2"/>
      <c r="B14" s="3"/>
      <c r="C14" s="3"/>
      <c r="D14" s="3"/>
      <c r="E14" s="3"/>
      <c r="F14" s="3"/>
      <c r="G14" s="3"/>
      <c r="H14" s="3"/>
    </row>
    <row r="15" spans="1:8" x14ac:dyDescent="0.3">
      <c r="A15" s="6" t="s">
        <v>76</v>
      </c>
      <c r="B15" s="10">
        <v>-170</v>
      </c>
      <c r="C15" s="10">
        <v>-3680</v>
      </c>
      <c r="D15" s="10">
        <v>-1680</v>
      </c>
      <c r="E15" s="10">
        <v>-1381</v>
      </c>
      <c r="F15" s="10">
        <v>-78</v>
      </c>
      <c r="G15" s="10">
        <v>-506</v>
      </c>
      <c r="H15" s="10">
        <v>285</v>
      </c>
    </row>
    <row r="16" spans="1:8" x14ac:dyDescent="0.3">
      <c r="A16" s="5" t="s">
        <v>77</v>
      </c>
      <c r="B16" s="29">
        <f t="shared" ref="B16:C16" si="2">B13+B15</f>
        <v>-1403</v>
      </c>
      <c r="C16" s="29">
        <f t="shared" si="2"/>
        <v>-4937</v>
      </c>
      <c r="D16" s="29">
        <f t="shared" ref="D16:E16" si="3">D13+D15</f>
        <v>-5111</v>
      </c>
      <c r="E16" s="29">
        <f t="shared" si="3"/>
        <v>-2948</v>
      </c>
      <c r="F16" s="29">
        <f>F13+F15</f>
        <v>-961</v>
      </c>
      <c r="G16" s="29">
        <f>G13+G15</f>
        <v>-1757</v>
      </c>
      <c r="H16" s="29">
        <f>H13+H15</f>
        <v>554.89999999999986</v>
      </c>
    </row>
    <row r="17" spans="1:8" x14ac:dyDescent="0.3">
      <c r="A17" s="2"/>
      <c r="B17" s="3"/>
      <c r="C17" s="3"/>
      <c r="D17" s="3"/>
      <c r="E17" s="3"/>
      <c r="F17" s="3"/>
      <c r="G17" s="3"/>
      <c r="H17" s="3"/>
    </row>
    <row r="18" spans="1:8" x14ac:dyDescent="0.3">
      <c r="A18" s="2" t="s">
        <v>78</v>
      </c>
      <c r="B18" s="8">
        <v>-1584</v>
      </c>
      <c r="C18" s="8">
        <v>-784</v>
      </c>
      <c r="D18" s="8">
        <v>-7618</v>
      </c>
      <c r="E18" s="8">
        <v>-308</v>
      </c>
      <c r="F18" s="8">
        <v>-1439</v>
      </c>
      <c r="G18" s="8">
        <v>-3333</v>
      </c>
      <c r="H18" s="8">
        <v>-2537.5</v>
      </c>
    </row>
    <row r="19" spans="1:8" x14ac:dyDescent="0.3">
      <c r="A19" s="3" t="s">
        <v>105</v>
      </c>
      <c r="B19" s="8">
        <v>-1</v>
      </c>
      <c r="C19" s="8">
        <v>0</v>
      </c>
      <c r="D19" s="8">
        <v>-4</v>
      </c>
      <c r="E19" s="8">
        <v>0</v>
      </c>
      <c r="F19" s="8">
        <v>-4</v>
      </c>
      <c r="G19" s="8">
        <v>0</v>
      </c>
      <c r="H19" s="8">
        <v>0</v>
      </c>
    </row>
    <row r="20" spans="1:8" x14ac:dyDescent="0.3">
      <c r="A20" s="2" t="s">
        <v>79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/>
    </row>
    <row r="21" spans="1:8" x14ac:dyDescent="0.3">
      <c r="A21" s="6" t="s">
        <v>80</v>
      </c>
      <c r="B21" s="10">
        <v>66</v>
      </c>
      <c r="C21" s="10">
        <v>263</v>
      </c>
      <c r="D21" s="10">
        <v>370</v>
      </c>
      <c r="E21" s="10">
        <v>28</v>
      </c>
      <c r="F21" s="10">
        <v>388</v>
      </c>
      <c r="G21" s="10">
        <v>31</v>
      </c>
      <c r="H21" s="10">
        <v>-77</v>
      </c>
    </row>
    <row r="22" spans="1:8" x14ac:dyDescent="0.3">
      <c r="A22" s="5" t="s">
        <v>81</v>
      </c>
      <c r="B22" s="29">
        <f>SUM(B18:B21)+B16</f>
        <v>-2922</v>
      </c>
      <c r="C22" s="29">
        <f>SUM(C18:C21)+C16</f>
        <v>-5458</v>
      </c>
      <c r="D22" s="29">
        <f t="shared" ref="D22:E22" si="4">SUM(D18:D21)+D16</f>
        <v>-12363</v>
      </c>
      <c r="E22" s="29">
        <f t="shared" si="4"/>
        <v>-3228</v>
      </c>
      <c r="F22" s="29">
        <f>SUM(F18:F21)+F16</f>
        <v>-2016</v>
      </c>
      <c r="G22" s="29">
        <f>SUM(G18:G21)+G16</f>
        <v>-5059</v>
      </c>
      <c r="H22" s="29">
        <f>SUM(H18:H21)+H16</f>
        <v>-2059.6000000000004</v>
      </c>
    </row>
    <row r="23" spans="1:8" x14ac:dyDescent="0.3">
      <c r="A23" s="2"/>
      <c r="B23" s="8"/>
      <c r="C23" s="8"/>
      <c r="D23" s="8"/>
      <c r="E23" s="8"/>
      <c r="F23" s="8"/>
      <c r="G23" s="8"/>
      <c r="H23" s="8"/>
    </row>
    <row r="24" spans="1:8" x14ac:dyDescent="0.3">
      <c r="A24" s="3" t="s">
        <v>82</v>
      </c>
      <c r="B24" s="8">
        <v>0</v>
      </c>
      <c r="C24" s="8">
        <v>0</v>
      </c>
      <c r="D24" s="8">
        <v>6000</v>
      </c>
      <c r="E24" s="8">
        <v>6000</v>
      </c>
      <c r="F24" s="8">
        <v>0</v>
      </c>
      <c r="G24" s="8">
        <v>0</v>
      </c>
      <c r="H24" s="8">
        <v>0</v>
      </c>
    </row>
    <row r="25" spans="1:8" x14ac:dyDescent="0.3">
      <c r="A25" s="3" t="s">
        <v>83</v>
      </c>
      <c r="B25" s="8"/>
      <c r="C25" s="8">
        <v>0</v>
      </c>
      <c r="D25" s="8">
        <v>5910</v>
      </c>
      <c r="E25" s="8">
        <v>5910</v>
      </c>
      <c r="F25" s="8">
        <v>0</v>
      </c>
      <c r="G25" s="8"/>
      <c r="H25" s="8">
        <v>0</v>
      </c>
    </row>
    <row r="26" spans="1:8" x14ac:dyDescent="0.3">
      <c r="A26" s="55" t="s">
        <v>102</v>
      </c>
      <c r="B26" s="20">
        <v>-728</v>
      </c>
      <c r="C26" s="20">
        <v>-875</v>
      </c>
      <c r="D26" s="20">
        <v>-3082</v>
      </c>
      <c r="E26" s="20">
        <v>-856</v>
      </c>
      <c r="F26" s="20">
        <v>-725</v>
      </c>
      <c r="G26" s="20">
        <v>-665</v>
      </c>
      <c r="H26" s="45">
        <v>-836</v>
      </c>
    </row>
    <row r="27" spans="1:8" x14ac:dyDescent="0.3">
      <c r="A27" s="55" t="s">
        <v>84</v>
      </c>
      <c r="B27" s="45">
        <v>3337</v>
      </c>
      <c r="C27" s="45">
        <v>834</v>
      </c>
      <c r="D27" s="45">
        <v>5007</v>
      </c>
      <c r="E27" s="45">
        <v>-3838</v>
      </c>
      <c r="F27" s="45">
        <v>4764</v>
      </c>
      <c r="G27" s="45">
        <v>3349</v>
      </c>
      <c r="H27" s="45">
        <f>1415-250-433</f>
        <v>732</v>
      </c>
    </row>
    <row r="28" spans="1:8" x14ac:dyDescent="0.3">
      <c r="A28" s="56" t="s">
        <v>85</v>
      </c>
      <c r="B28" s="53">
        <f t="shared" ref="B28:H28" si="5">SUM(B22:B27)</f>
        <v>-313</v>
      </c>
      <c r="C28" s="53">
        <f t="shared" si="5"/>
        <v>-5499</v>
      </c>
      <c r="D28" s="53">
        <f t="shared" si="5"/>
        <v>1472</v>
      </c>
      <c r="E28" s="53">
        <f t="shared" si="5"/>
        <v>3988</v>
      </c>
      <c r="F28" s="53">
        <f t="shared" si="5"/>
        <v>2023</v>
      </c>
      <c r="G28" s="53">
        <f t="shared" si="5"/>
        <v>-2375</v>
      </c>
      <c r="H28" s="53">
        <f t="shared" si="5"/>
        <v>-2163.6000000000004</v>
      </c>
    </row>
    <row r="29" spans="1:8" x14ac:dyDescent="0.3">
      <c r="A29" s="2"/>
      <c r="B29" s="3"/>
      <c r="C29" s="3"/>
      <c r="D29" s="3"/>
      <c r="E29" s="3"/>
      <c r="F29" s="3"/>
      <c r="G29" s="3"/>
      <c r="H29" s="3"/>
    </row>
    <row r="30" spans="1:8" x14ac:dyDescent="0.3">
      <c r="A30" s="6" t="s">
        <v>86</v>
      </c>
      <c r="B30" s="10">
        <v>1</v>
      </c>
      <c r="C30" s="10">
        <v>0</v>
      </c>
      <c r="D30" s="10">
        <v>-4</v>
      </c>
      <c r="E30" s="10">
        <v>-1</v>
      </c>
      <c r="F30" s="10">
        <v>0</v>
      </c>
      <c r="G30" s="10">
        <v>-3</v>
      </c>
      <c r="H30" s="10">
        <v>0</v>
      </c>
    </row>
    <row r="31" spans="1:8" x14ac:dyDescent="0.3">
      <c r="A31" s="5" t="s">
        <v>87</v>
      </c>
      <c r="B31" s="29">
        <f t="shared" ref="B31:C31" si="6">SUM(B28:B30)</f>
        <v>-312</v>
      </c>
      <c r="C31" s="29">
        <f t="shared" si="6"/>
        <v>-5499</v>
      </c>
      <c r="D31" s="29">
        <f t="shared" ref="D31:E31" si="7">SUM(D28:D30)</f>
        <v>1468</v>
      </c>
      <c r="E31" s="29">
        <f t="shared" si="7"/>
        <v>3987</v>
      </c>
      <c r="F31" s="29">
        <f>SUM(F28:F30)</f>
        <v>2023</v>
      </c>
      <c r="G31" s="29">
        <f>SUM(G28:G30)</f>
        <v>-2378</v>
      </c>
      <c r="H31" s="29">
        <f>SUM(H28:H30)</f>
        <v>-2163.6000000000004</v>
      </c>
    </row>
  </sheetData>
  <pageMargins left="0.31496062992125984" right="0.31496062992125984" top="0.74803149606299213" bottom="0.35433070866141736" header="0.31496062992125984" footer="0.11811023622047245"/>
  <pageSetup paperSize="9" scale="59" orientation="portrait" r:id="rId1"/>
  <headerFooter>
    <oddFooter>&amp;L&amp;8Bokslut 2017-18/PKQ4/&amp;F/&amp;A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A939-DC7C-4C07-9524-B814954B9339}">
  <dimension ref="A2:U61"/>
  <sheetViews>
    <sheetView tabSelected="1" topLeftCell="A10" workbookViewId="0">
      <selection activeCell="K18" sqref="K18"/>
    </sheetView>
  </sheetViews>
  <sheetFormatPr defaultColWidth="8.88671875" defaultRowHeight="14.4" x14ac:dyDescent="0.3"/>
  <cols>
    <col min="1" max="1" width="33.109375" bestFit="1" customWidth="1"/>
    <col min="2" max="3" width="11.88671875" customWidth="1"/>
    <col min="4" max="4" width="11.88671875" style="57" customWidth="1"/>
    <col min="5" max="5" width="4.109375" customWidth="1"/>
    <col min="6" max="7" width="11.88671875" customWidth="1"/>
    <col min="8" max="8" width="11.88671875" style="57" customWidth="1"/>
    <col min="9" max="9" width="4.109375" customWidth="1"/>
    <col min="10" max="12" width="11.88671875" customWidth="1"/>
    <col min="13" max="13" width="4.109375" customWidth="1"/>
    <col min="14" max="14" width="11.88671875" customWidth="1"/>
    <col min="15" max="15" width="11.88671875" style="57" customWidth="1"/>
    <col min="16" max="16" width="11.88671875" customWidth="1"/>
    <col min="17" max="17" width="4.109375" customWidth="1"/>
    <col min="18" max="20" width="11.88671875" customWidth="1"/>
    <col min="21" max="21" width="8.88671875" bestFit="1" customWidth="1"/>
    <col min="257" max="257" width="33.109375" bestFit="1" customWidth="1"/>
    <col min="258" max="260" width="11.88671875" customWidth="1"/>
    <col min="261" max="261" width="4.109375" customWidth="1"/>
    <col min="262" max="264" width="11.88671875" customWidth="1"/>
    <col min="265" max="265" width="4.109375" customWidth="1"/>
    <col min="266" max="268" width="11.88671875" customWidth="1"/>
    <col min="269" max="269" width="4.109375" customWidth="1"/>
    <col min="270" max="272" width="11.88671875" customWidth="1"/>
    <col min="273" max="273" width="4.109375" customWidth="1"/>
    <col min="274" max="276" width="11.88671875" customWidth="1"/>
    <col min="513" max="513" width="33.109375" bestFit="1" customWidth="1"/>
    <col min="514" max="516" width="11.88671875" customWidth="1"/>
    <col min="517" max="517" width="4.109375" customWidth="1"/>
    <col min="518" max="520" width="11.88671875" customWidth="1"/>
    <col min="521" max="521" width="4.109375" customWidth="1"/>
    <col min="522" max="524" width="11.88671875" customWidth="1"/>
    <col min="525" max="525" width="4.109375" customWidth="1"/>
    <col min="526" max="528" width="11.88671875" customWidth="1"/>
    <col min="529" max="529" width="4.109375" customWidth="1"/>
    <col min="530" max="532" width="11.88671875" customWidth="1"/>
    <col min="769" max="769" width="33.109375" bestFit="1" customWidth="1"/>
    <col min="770" max="772" width="11.88671875" customWidth="1"/>
    <col min="773" max="773" width="4.109375" customWidth="1"/>
    <col min="774" max="776" width="11.88671875" customWidth="1"/>
    <col min="777" max="777" width="4.109375" customWidth="1"/>
    <col min="778" max="780" width="11.88671875" customWidth="1"/>
    <col min="781" max="781" width="4.109375" customWidth="1"/>
    <col min="782" max="784" width="11.88671875" customWidth="1"/>
    <col min="785" max="785" width="4.109375" customWidth="1"/>
    <col min="786" max="788" width="11.88671875" customWidth="1"/>
    <col min="1025" max="1025" width="33.109375" bestFit="1" customWidth="1"/>
    <col min="1026" max="1028" width="11.88671875" customWidth="1"/>
    <col min="1029" max="1029" width="4.109375" customWidth="1"/>
    <col min="1030" max="1032" width="11.88671875" customWidth="1"/>
    <col min="1033" max="1033" width="4.109375" customWidth="1"/>
    <col min="1034" max="1036" width="11.88671875" customWidth="1"/>
    <col min="1037" max="1037" width="4.109375" customWidth="1"/>
    <col min="1038" max="1040" width="11.88671875" customWidth="1"/>
    <col min="1041" max="1041" width="4.109375" customWidth="1"/>
    <col min="1042" max="1044" width="11.88671875" customWidth="1"/>
    <col min="1281" max="1281" width="33.109375" bestFit="1" customWidth="1"/>
    <col min="1282" max="1284" width="11.88671875" customWidth="1"/>
    <col min="1285" max="1285" width="4.109375" customWidth="1"/>
    <col min="1286" max="1288" width="11.88671875" customWidth="1"/>
    <col min="1289" max="1289" width="4.109375" customWidth="1"/>
    <col min="1290" max="1292" width="11.88671875" customWidth="1"/>
    <col min="1293" max="1293" width="4.109375" customWidth="1"/>
    <col min="1294" max="1296" width="11.88671875" customWidth="1"/>
    <col min="1297" max="1297" width="4.109375" customWidth="1"/>
    <col min="1298" max="1300" width="11.88671875" customWidth="1"/>
    <col min="1537" max="1537" width="33.109375" bestFit="1" customWidth="1"/>
    <col min="1538" max="1540" width="11.88671875" customWidth="1"/>
    <col min="1541" max="1541" width="4.109375" customWidth="1"/>
    <col min="1542" max="1544" width="11.88671875" customWidth="1"/>
    <col min="1545" max="1545" width="4.109375" customWidth="1"/>
    <col min="1546" max="1548" width="11.88671875" customWidth="1"/>
    <col min="1549" max="1549" width="4.109375" customWidth="1"/>
    <col min="1550" max="1552" width="11.88671875" customWidth="1"/>
    <col min="1553" max="1553" width="4.109375" customWidth="1"/>
    <col min="1554" max="1556" width="11.88671875" customWidth="1"/>
    <col min="1793" max="1793" width="33.109375" bestFit="1" customWidth="1"/>
    <col min="1794" max="1796" width="11.88671875" customWidth="1"/>
    <col min="1797" max="1797" width="4.109375" customWidth="1"/>
    <col min="1798" max="1800" width="11.88671875" customWidth="1"/>
    <col min="1801" max="1801" width="4.109375" customWidth="1"/>
    <col min="1802" max="1804" width="11.88671875" customWidth="1"/>
    <col min="1805" max="1805" width="4.109375" customWidth="1"/>
    <col min="1806" max="1808" width="11.88671875" customWidth="1"/>
    <col min="1809" max="1809" width="4.109375" customWidth="1"/>
    <col min="1810" max="1812" width="11.88671875" customWidth="1"/>
    <col min="2049" max="2049" width="33.109375" bestFit="1" customWidth="1"/>
    <col min="2050" max="2052" width="11.88671875" customWidth="1"/>
    <col min="2053" max="2053" width="4.109375" customWidth="1"/>
    <col min="2054" max="2056" width="11.88671875" customWidth="1"/>
    <col min="2057" max="2057" width="4.109375" customWidth="1"/>
    <col min="2058" max="2060" width="11.88671875" customWidth="1"/>
    <col min="2061" max="2061" width="4.109375" customWidth="1"/>
    <col min="2062" max="2064" width="11.88671875" customWidth="1"/>
    <col min="2065" max="2065" width="4.109375" customWidth="1"/>
    <col min="2066" max="2068" width="11.88671875" customWidth="1"/>
    <col min="2305" max="2305" width="33.109375" bestFit="1" customWidth="1"/>
    <col min="2306" max="2308" width="11.88671875" customWidth="1"/>
    <col min="2309" max="2309" width="4.109375" customWidth="1"/>
    <col min="2310" max="2312" width="11.88671875" customWidth="1"/>
    <col min="2313" max="2313" width="4.109375" customWidth="1"/>
    <col min="2314" max="2316" width="11.88671875" customWidth="1"/>
    <col min="2317" max="2317" width="4.109375" customWidth="1"/>
    <col min="2318" max="2320" width="11.88671875" customWidth="1"/>
    <col min="2321" max="2321" width="4.109375" customWidth="1"/>
    <col min="2322" max="2324" width="11.88671875" customWidth="1"/>
    <col min="2561" max="2561" width="33.109375" bestFit="1" customWidth="1"/>
    <col min="2562" max="2564" width="11.88671875" customWidth="1"/>
    <col min="2565" max="2565" width="4.109375" customWidth="1"/>
    <col min="2566" max="2568" width="11.88671875" customWidth="1"/>
    <col min="2569" max="2569" width="4.109375" customWidth="1"/>
    <col min="2570" max="2572" width="11.88671875" customWidth="1"/>
    <col min="2573" max="2573" width="4.109375" customWidth="1"/>
    <col min="2574" max="2576" width="11.88671875" customWidth="1"/>
    <col min="2577" max="2577" width="4.109375" customWidth="1"/>
    <col min="2578" max="2580" width="11.88671875" customWidth="1"/>
    <col min="2817" max="2817" width="33.109375" bestFit="1" customWidth="1"/>
    <col min="2818" max="2820" width="11.88671875" customWidth="1"/>
    <col min="2821" max="2821" width="4.109375" customWidth="1"/>
    <col min="2822" max="2824" width="11.88671875" customWidth="1"/>
    <col min="2825" max="2825" width="4.109375" customWidth="1"/>
    <col min="2826" max="2828" width="11.88671875" customWidth="1"/>
    <col min="2829" max="2829" width="4.109375" customWidth="1"/>
    <col min="2830" max="2832" width="11.88671875" customWidth="1"/>
    <col min="2833" max="2833" width="4.109375" customWidth="1"/>
    <col min="2834" max="2836" width="11.88671875" customWidth="1"/>
    <col min="3073" max="3073" width="33.109375" bestFit="1" customWidth="1"/>
    <col min="3074" max="3076" width="11.88671875" customWidth="1"/>
    <col min="3077" max="3077" width="4.109375" customWidth="1"/>
    <col min="3078" max="3080" width="11.88671875" customWidth="1"/>
    <col min="3081" max="3081" width="4.109375" customWidth="1"/>
    <col min="3082" max="3084" width="11.88671875" customWidth="1"/>
    <col min="3085" max="3085" width="4.109375" customWidth="1"/>
    <col min="3086" max="3088" width="11.88671875" customWidth="1"/>
    <col min="3089" max="3089" width="4.109375" customWidth="1"/>
    <col min="3090" max="3092" width="11.88671875" customWidth="1"/>
    <col min="3329" max="3329" width="33.109375" bestFit="1" customWidth="1"/>
    <col min="3330" max="3332" width="11.88671875" customWidth="1"/>
    <col min="3333" max="3333" width="4.109375" customWidth="1"/>
    <col min="3334" max="3336" width="11.88671875" customWidth="1"/>
    <col min="3337" max="3337" width="4.109375" customWidth="1"/>
    <col min="3338" max="3340" width="11.88671875" customWidth="1"/>
    <col min="3341" max="3341" width="4.109375" customWidth="1"/>
    <col min="3342" max="3344" width="11.88671875" customWidth="1"/>
    <col min="3345" max="3345" width="4.109375" customWidth="1"/>
    <col min="3346" max="3348" width="11.88671875" customWidth="1"/>
    <col min="3585" max="3585" width="33.109375" bestFit="1" customWidth="1"/>
    <col min="3586" max="3588" width="11.88671875" customWidth="1"/>
    <col min="3589" max="3589" width="4.109375" customWidth="1"/>
    <col min="3590" max="3592" width="11.88671875" customWidth="1"/>
    <col min="3593" max="3593" width="4.109375" customWidth="1"/>
    <col min="3594" max="3596" width="11.88671875" customWidth="1"/>
    <col min="3597" max="3597" width="4.109375" customWidth="1"/>
    <col min="3598" max="3600" width="11.88671875" customWidth="1"/>
    <col min="3601" max="3601" width="4.109375" customWidth="1"/>
    <col min="3602" max="3604" width="11.88671875" customWidth="1"/>
    <col min="3841" max="3841" width="33.109375" bestFit="1" customWidth="1"/>
    <col min="3842" max="3844" width="11.88671875" customWidth="1"/>
    <col min="3845" max="3845" width="4.109375" customWidth="1"/>
    <col min="3846" max="3848" width="11.88671875" customWidth="1"/>
    <col min="3849" max="3849" width="4.109375" customWidth="1"/>
    <col min="3850" max="3852" width="11.88671875" customWidth="1"/>
    <col min="3853" max="3853" width="4.109375" customWidth="1"/>
    <col min="3854" max="3856" width="11.88671875" customWidth="1"/>
    <col min="3857" max="3857" width="4.109375" customWidth="1"/>
    <col min="3858" max="3860" width="11.88671875" customWidth="1"/>
    <col min="4097" max="4097" width="33.109375" bestFit="1" customWidth="1"/>
    <col min="4098" max="4100" width="11.88671875" customWidth="1"/>
    <col min="4101" max="4101" width="4.109375" customWidth="1"/>
    <col min="4102" max="4104" width="11.88671875" customWidth="1"/>
    <col min="4105" max="4105" width="4.109375" customWidth="1"/>
    <col min="4106" max="4108" width="11.88671875" customWidth="1"/>
    <col min="4109" max="4109" width="4.109375" customWidth="1"/>
    <col min="4110" max="4112" width="11.88671875" customWidth="1"/>
    <col min="4113" max="4113" width="4.109375" customWidth="1"/>
    <col min="4114" max="4116" width="11.88671875" customWidth="1"/>
    <col min="4353" max="4353" width="33.109375" bestFit="1" customWidth="1"/>
    <col min="4354" max="4356" width="11.88671875" customWidth="1"/>
    <col min="4357" max="4357" width="4.109375" customWidth="1"/>
    <col min="4358" max="4360" width="11.88671875" customWidth="1"/>
    <col min="4361" max="4361" width="4.109375" customWidth="1"/>
    <col min="4362" max="4364" width="11.88671875" customWidth="1"/>
    <col min="4365" max="4365" width="4.109375" customWidth="1"/>
    <col min="4366" max="4368" width="11.88671875" customWidth="1"/>
    <col min="4369" max="4369" width="4.109375" customWidth="1"/>
    <col min="4370" max="4372" width="11.88671875" customWidth="1"/>
    <col min="4609" max="4609" width="33.109375" bestFit="1" customWidth="1"/>
    <col min="4610" max="4612" width="11.88671875" customWidth="1"/>
    <col min="4613" max="4613" width="4.109375" customWidth="1"/>
    <col min="4614" max="4616" width="11.88671875" customWidth="1"/>
    <col min="4617" max="4617" width="4.109375" customWidth="1"/>
    <col min="4618" max="4620" width="11.88671875" customWidth="1"/>
    <col min="4621" max="4621" width="4.109375" customWidth="1"/>
    <col min="4622" max="4624" width="11.88671875" customWidth="1"/>
    <col min="4625" max="4625" width="4.109375" customWidth="1"/>
    <col min="4626" max="4628" width="11.88671875" customWidth="1"/>
    <col min="4865" max="4865" width="33.109375" bestFit="1" customWidth="1"/>
    <col min="4866" max="4868" width="11.88671875" customWidth="1"/>
    <col min="4869" max="4869" width="4.109375" customWidth="1"/>
    <col min="4870" max="4872" width="11.88671875" customWidth="1"/>
    <col min="4873" max="4873" width="4.109375" customWidth="1"/>
    <col min="4874" max="4876" width="11.88671875" customWidth="1"/>
    <col min="4877" max="4877" width="4.109375" customWidth="1"/>
    <col min="4878" max="4880" width="11.88671875" customWidth="1"/>
    <col min="4881" max="4881" width="4.109375" customWidth="1"/>
    <col min="4882" max="4884" width="11.88671875" customWidth="1"/>
    <col min="5121" max="5121" width="33.109375" bestFit="1" customWidth="1"/>
    <col min="5122" max="5124" width="11.88671875" customWidth="1"/>
    <col min="5125" max="5125" width="4.109375" customWidth="1"/>
    <col min="5126" max="5128" width="11.88671875" customWidth="1"/>
    <col min="5129" max="5129" width="4.109375" customWidth="1"/>
    <col min="5130" max="5132" width="11.88671875" customWidth="1"/>
    <col min="5133" max="5133" width="4.109375" customWidth="1"/>
    <col min="5134" max="5136" width="11.88671875" customWidth="1"/>
    <col min="5137" max="5137" width="4.109375" customWidth="1"/>
    <col min="5138" max="5140" width="11.88671875" customWidth="1"/>
    <col min="5377" max="5377" width="33.109375" bestFit="1" customWidth="1"/>
    <col min="5378" max="5380" width="11.88671875" customWidth="1"/>
    <col min="5381" max="5381" width="4.109375" customWidth="1"/>
    <col min="5382" max="5384" width="11.88671875" customWidth="1"/>
    <col min="5385" max="5385" width="4.109375" customWidth="1"/>
    <col min="5386" max="5388" width="11.88671875" customWidth="1"/>
    <col min="5389" max="5389" width="4.109375" customWidth="1"/>
    <col min="5390" max="5392" width="11.88671875" customWidth="1"/>
    <col min="5393" max="5393" width="4.109375" customWidth="1"/>
    <col min="5394" max="5396" width="11.88671875" customWidth="1"/>
    <col min="5633" max="5633" width="33.109375" bestFit="1" customWidth="1"/>
    <col min="5634" max="5636" width="11.88671875" customWidth="1"/>
    <col min="5637" max="5637" width="4.109375" customWidth="1"/>
    <col min="5638" max="5640" width="11.88671875" customWidth="1"/>
    <col min="5641" max="5641" width="4.109375" customWidth="1"/>
    <col min="5642" max="5644" width="11.88671875" customWidth="1"/>
    <col min="5645" max="5645" width="4.109375" customWidth="1"/>
    <col min="5646" max="5648" width="11.88671875" customWidth="1"/>
    <col min="5649" max="5649" width="4.109375" customWidth="1"/>
    <col min="5650" max="5652" width="11.88671875" customWidth="1"/>
    <col min="5889" max="5889" width="33.109375" bestFit="1" customWidth="1"/>
    <col min="5890" max="5892" width="11.88671875" customWidth="1"/>
    <col min="5893" max="5893" width="4.109375" customWidth="1"/>
    <col min="5894" max="5896" width="11.88671875" customWidth="1"/>
    <col min="5897" max="5897" width="4.109375" customWidth="1"/>
    <col min="5898" max="5900" width="11.88671875" customWidth="1"/>
    <col min="5901" max="5901" width="4.109375" customWidth="1"/>
    <col min="5902" max="5904" width="11.88671875" customWidth="1"/>
    <col min="5905" max="5905" width="4.109375" customWidth="1"/>
    <col min="5906" max="5908" width="11.88671875" customWidth="1"/>
    <col min="6145" max="6145" width="33.109375" bestFit="1" customWidth="1"/>
    <col min="6146" max="6148" width="11.88671875" customWidth="1"/>
    <col min="6149" max="6149" width="4.109375" customWidth="1"/>
    <col min="6150" max="6152" width="11.88671875" customWidth="1"/>
    <col min="6153" max="6153" width="4.109375" customWidth="1"/>
    <col min="6154" max="6156" width="11.88671875" customWidth="1"/>
    <col min="6157" max="6157" width="4.109375" customWidth="1"/>
    <col min="6158" max="6160" width="11.88671875" customWidth="1"/>
    <col min="6161" max="6161" width="4.109375" customWidth="1"/>
    <col min="6162" max="6164" width="11.88671875" customWidth="1"/>
    <col min="6401" max="6401" width="33.109375" bestFit="1" customWidth="1"/>
    <col min="6402" max="6404" width="11.88671875" customWidth="1"/>
    <col min="6405" max="6405" width="4.109375" customWidth="1"/>
    <col min="6406" max="6408" width="11.88671875" customWidth="1"/>
    <col min="6409" max="6409" width="4.109375" customWidth="1"/>
    <col min="6410" max="6412" width="11.88671875" customWidth="1"/>
    <col min="6413" max="6413" width="4.109375" customWidth="1"/>
    <col min="6414" max="6416" width="11.88671875" customWidth="1"/>
    <col min="6417" max="6417" width="4.109375" customWidth="1"/>
    <col min="6418" max="6420" width="11.88671875" customWidth="1"/>
    <col min="6657" max="6657" width="33.109375" bestFit="1" customWidth="1"/>
    <col min="6658" max="6660" width="11.88671875" customWidth="1"/>
    <col min="6661" max="6661" width="4.109375" customWidth="1"/>
    <col min="6662" max="6664" width="11.88671875" customWidth="1"/>
    <col min="6665" max="6665" width="4.109375" customWidth="1"/>
    <col min="6666" max="6668" width="11.88671875" customWidth="1"/>
    <col min="6669" max="6669" width="4.109375" customWidth="1"/>
    <col min="6670" max="6672" width="11.88671875" customWidth="1"/>
    <col min="6673" max="6673" width="4.109375" customWidth="1"/>
    <col min="6674" max="6676" width="11.88671875" customWidth="1"/>
    <col min="6913" max="6913" width="33.109375" bestFit="1" customWidth="1"/>
    <col min="6914" max="6916" width="11.88671875" customWidth="1"/>
    <col min="6917" max="6917" width="4.109375" customWidth="1"/>
    <col min="6918" max="6920" width="11.88671875" customWidth="1"/>
    <col min="6921" max="6921" width="4.109375" customWidth="1"/>
    <col min="6922" max="6924" width="11.88671875" customWidth="1"/>
    <col min="6925" max="6925" width="4.109375" customWidth="1"/>
    <col min="6926" max="6928" width="11.88671875" customWidth="1"/>
    <col min="6929" max="6929" width="4.109375" customWidth="1"/>
    <col min="6930" max="6932" width="11.88671875" customWidth="1"/>
    <col min="7169" max="7169" width="33.109375" bestFit="1" customWidth="1"/>
    <col min="7170" max="7172" width="11.88671875" customWidth="1"/>
    <col min="7173" max="7173" width="4.109375" customWidth="1"/>
    <col min="7174" max="7176" width="11.88671875" customWidth="1"/>
    <col min="7177" max="7177" width="4.109375" customWidth="1"/>
    <col min="7178" max="7180" width="11.88671875" customWidth="1"/>
    <col min="7181" max="7181" width="4.109375" customWidth="1"/>
    <col min="7182" max="7184" width="11.88671875" customWidth="1"/>
    <col min="7185" max="7185" width="4.109375" customWidth="1"/>
    <col min="7186" max="7188" width="11.88671875" customWidth="1"/>
    <col min="7425" max="7425" width="33.109375" bestFit="1" customWidth="1"/>
    <col min="7426" max="7428" width="11.88671875" customWidth="1"/>
    <col min="7429" max="7429" width="4.109375" customWidth="1"/>
    <col min="7430" max="7432" width="11.88671875" customWidth="1"/>
    <col min="7433" max="7433" width="4.109375" customWidth="1"/>
    <col min="7434" max="7436" width="11.88671875" customWidth="1"/>
    <col min="7437" max="7437" width="4.109375" customWidth="1"/>
    <col min="7438" max="7440" width="11.88671875" customWidth="1"/>
    <col min="7441" max="7441" width="4.109375" customWidth="1"/>
    <col min="7442" max="7444" width="11.88671875" customWidth="1"/>
    <col min="7681" max="7681" width="33.109375" bestFit="1" customWidth="1"/>
    <col min="7682" max="7684" width="11.88671875" customWidth="1"/>
    <col min="7685" max="7685" width="4.109375" customWidth="1"/>
    <col min="7686" max="7688" width="11.88671875" customWidth="1"/>
    <col min="7689" max="7689" width="4.109375" customWidth="1"/>
    <col min="7690" max="7692" width="11.88671875" customWidth="1"/>
    <col min="7693" max="7693" width="4.109375" customWidth="1"/>
    <col min="7694" max="7696" width="11.88671875" customWidth="1"/>
    <col min="7697" max="7697" width="4.109375" customWidth="1"/>
    <col min="7698" max="7700" width="11.88671875" customWidth="1"/>
    <col min="7937" max="7937" width="33.109375" bestFit="1" customWidth="1"/>
    <col min="7938" max="7940" width="11.88671875" customWidth="1"/>
    <col min="7941" max="7941" width="4.109375" customWidth="1"/>
    <col min="7942" max="7944" width="11.88671875" customWidth="1"/>
    <col min="7945" max="7945" width="4.109375" customWidth="1"/>
    <col min="7946" max="7948" width="11.88671875" customWidth="1"/>
    <col min="7949" max="7949" width="4.109375" customWidth="1"/>
    <col min="7950" max="7952" width="11.88671875" customWidth="1"/>
    <col min="7953" max="7953" width="4.109375" customWidth="1"/>
    <col min="7954" max="7956" width="11.88671875" customWidth="1"/>
    <col min="8193" max="8193" width="33.109375" bestFit="1" customWidth="1"/>
    <col min="8194" max="8196" width="11.88671875" customWidth="1"/>
    <col min="8197" max="8197" width="4.109375" customWidth="1"/>
    <col min="8198" max="8200" width="11.88671875" customWidth="1"/>
    <col min="8201" max="8201" width="4.109375" customWidth="1"/>
    <col min="8202" max="8204" width="11.88671875" customWidth="1"/>
    <col min="8205" max="8205" width="4.109375" customWidth="1"/>
    <col min="8206" max="8208" width="11.88671875" customWidth="1"/>
    <col min="8209" max="8209" width="4.109375" customWidth="1"/>
    <col min="8210" max="8212" width="11.88671875" customWidth="1"/>
    <col min="8449" max="8449" width="33.109375" bestFit="1" customWidth="1"/>
    <col min="8450" max="8452" width="11.88671875" customWidth="1"/>
    <col min="8453" max="8453" width="4.109375" customWidth="1"/>
    <col min="8454" max="8456" width="11.88671875" customWidth="1"/>
    <col min="8457" max="8457" width="4.109375" customWidth="1"/>
    <col min="8458" max="8460" width="11.88671875" customWidth="1"/>
    <col min="8461" max="8461" width="4.109375" customWidth="1"/>
    <col min="8462" max="8464" width="11.88671875" customWidth="1"/>
    <col min="8465" max="8465" width="4.109375" customWidth="1"/>
    <col min="8466" max="8468" width="11.88671875" customWidth="1"/>
    <col min="8705" max="8705" width="33.109375" bestFit="1" customWidth="1"/>
    <col min="8706" max="8708" width="11.88671875" customWidth="1"/>
    <col min="8709" max="8709" width="4.109375" customWidth="1"/>
    <col min="8710" max="8712" width="11.88671875" customWidth="1"/>
    <col min="8713" max="8713" width="4.109375" customWidth="1"/>
    <col min="8714" max="8716" width="11.88671875" customWidth="1"/>
    <col min="8717" max="8717" width="4.109375" customWidth="1"/>
    <col min="8718" max="8720" width="11.88671875" customWidth="1"/>
    <col min="8721" max="8721" width="4.109375" customWidth="1"/>
    <col min="8722" max="8724" width="11.88671875" customWidth="1"/>
    <col min="8961" max="8961" width="33.109375" bestFit="1" customWidth="1"/>
    <col min="8962" max="8964" width="11.88671875" customWidth="1"/>
    <col min="8965" max="8965" width="4.109375" customWidth="1"/>
    <col min="8966" max="8968" width="11.88671875" customWidth="1"/>
    <col min="8969" max="8969" width="4.109375" customWidth="1"/>
    <col min="8970" max="8972" width="11.88671875" customWidth="1"/>
    <col min="8973" max="8973" width="4.109375" customWidth="1"/>
    <col min="8974" max="8976" width="11.88671875" customWidth="1"/>
    <col min="8977" max="8977" width="4.109375" customWidth="1"/>
    <col min="8978" max="8980" width="11.88671875" customWidth="1"/>
    <col min="9217" max="9217" width="33.109375" bestFit="1" customWidth="1"/>
    <col min="9218" max="9220" width="11.88671875" customWidth="1"/>
    <col min="9221" max="9221" width="4.109375" customWidth="1"/>
    <col min="9222" max="9224" width="11.88671875" customWidth="1"/>
    <col min="9225" max="9225" width="4.109375" customWidth="1"/>
    <col min="9226" max="9228" width="11.88671875" customWidth="1"/>
    <col min="9229" max="9229" width="4.109375" customWidth="1"/>
    <col min="9230" max="9232" width="11.88671875" customWidth="1"/>
    <col min="9233" max="9233" width="4.109375" customWidth="1"/>
    <col min="9234" max="9236" width="11.88671875" customWidth="1"/>
    <col min="9473" max="9473" width="33.109375" bestFit="1" customWidth="1"/>
    <col min="9474" max="9476" width="11.88671875" customWidth="1"/>
    <col min="9477" max="9477" width="4.109375" customWidth="1"/>
    <col min="9478" max="9480" width="11.88671875" customWidth="1"/>
    <col min="9481" max="9481" width="4.109375" customWidth="1"/>
    <col min="9482" max="9484" width="11.88671875" customWidth="1"/>
    <col min="9485" max="9485" width="4.109375" customWidth="1"/>
    <col min="9486" max="9488" width="11.88671875" customWidth="1"/>
    <col min="9489" max="9489" width="4.109375" customWidth="1"/>
    <col min="9490" max="9492" width="11.88671875" customWidth="1"/>
    <col min="9729" max="9729" width="33.109375" bestFit="1" customWidth="1"/>
    <col min="9730" max="9732" width="11.88671875" customWidth="1"/>
    <col min="9733" max="9733" width="4.109375" customWidth="1"/>
    <col min="9734" max="9736" width="11.88671875" customWidth="1"/>
    <col min="9737" max="9737" width="4.109375" customWidth="1"/>
    <col min="9738" max="9740" width="11.88671875" customWidth="1"/>
    <col min="9741" max="9741" width="4.109375" customWidth="1"/>
    <col min="9742" max="9744" width="11.88671875" customWidth="1"/>
    <col min="9745" max="9745" width="4.109375" customWidth="1"/>
    <col min="9746" max="9748" width="11.88671875" customWidth="1"/>
    <col min="9985" max="9985" width="33.109375" bestFit="1" customWidth="1"/>
    <col min="9986" max="9988" width="11.88671875" customWidth="1"/>
    <col min="9989" max="9989" width="4.109375" customWidth="1"/>
    <col min="9990" max="9992" width="11.88671875" customWidth="1"/>
    <col min="9993" max="9993" width="4.109375" customWidth="1"/>
    <col min="9994" max="9996" width="11.88671875" customWidth="1"/>
    <col min="9997" max="9997" width="4.109375" customWidth="1"/>
    <col min="9998" max="10000" width="11.88671875" customWidth="1"/>
    <col min="10001" max="10001" width="4.109375" customWidth="1"/>
    <col min="10002" max="10004" width="11.88671875" customWidth="1"/>
    <col min="10241" max="10241" width="33.109375" bestFit="1" customWidth="1"/>
    <col min="10242" max="10244" width="11.88671875" customWidth="1"/>
    <col min="10245" max="10245" width="4.109375" customWidth="1"/>
    <col min="10246" max="10248" width="11.88671875" customWidth="1"/>
    <col min="10249" max="10249" width="4.109375" customWidth="1"/>
    <col min="10250" max="10252" width="11.88671875" customWidth="1"/>
    <col min="10253" max="10253" width="4.109375" customWidth="1"/>
    <col min="10254" max="10256" width="11.88671875" customWidth="1"/>
    <col min="10257" max="10257" width="4.109375" customWidth="1"/>
    <col min="10258" max="10260" width="11.88671875" customWidth="1"/>
    <col min="10497" max="10497" width="33.109375" bestFit="1" customWidth="1"/>
    <col min="10498" max="10500" width="11.88671875" customWidth="1"/>
    <col min="10501" max="10501" width="4.109375" customWidth="1"/>
    <col min="10502" max="10504" width="11.88671875" customWidth="1"/>
    <col min="10505" max="10505" width="4.109375" customWidth="1"/>
    <col min="10506" max="10508" width="11.88671875" customWidth="1"/>
    <col min="10509" max="10509" width="4.109375" customWidth="1"/>
    <col min="10510" max="10512" width="11.88671875" customWidth="1"/>
    <col min="10513" max="10513" width="4.109375" customWidth="1"/>
    <col min="10514" max="10516" width="11.88671875" customWidth="1"/>
    <col min="10753" max="10753" width="33.109375" bestFit="1" customWidth="1"/>
    <col min="10754" max="10756" width="11.88671875" customWidth="1"/>
    <col min="10757" max="10757" width="4.109375" customWidth="1"/>
    <col min="10758" max="10760" width="11.88671875" customWidth="1"/>
    <col min="10761" max="10761" width="4.109375" customWidth="1"/>
    <col min="10762" max="10764" width="11.88671875" customWidth="1"/>
    <col min="10765" max="10765" width="4.109375" customWidth="1"/>
    <col min="10766" max="10768" width="11.88671875" customWidth="1"/>
    <col min="10769" max="10769" width="4.109375" customWidth="1"/>
    <col min="10770" max="10772" width="11.88671875" customWidth="1"/>
    <col min="11009" max="11009" width="33.109375" bestFit="1" customWidth="1"/>
    <col min="11010" max="11012" width="11.88671875" customWidth="1"/>
    <col min="11013" max="11013" width="4.109375" customWidth="1"/>
    <col min="11014" max="11016" width="11.88671875" customWidth="1"/>
    <col min="11017" max="11017" width="4.109375" customWidth="1"/>
    <col min="11018" max="11020" width="11.88671875" customWidth="1"/>
    <col min="11021" max="11021" width="4.109375" customWidth="1"/>
    <col min="11022" max="11024" width="11.88671875" customWidth="1"/>
    <col min="11025" max="11025" width="4.109375" customWidth="1"/>
    <col min="11026" max="11028" width="11.88671875" customWidth="1"/>
    <col min="11265" max="11265" width="33.109375" bestFit="1" customWidth="1"/>
    <col min="11266" max="11268" width="11.88671875" customWidth="1"/>
    <col min="11269" max="11269" width="4.109375" customWidth="1"/>
    <col min="11270" max="11272" width="11.88671875" customWidth="1"/>
    <col min="11273" max="11273" width="4.109375" customWidth="1"/>
    <col min="11274" max="11276" width="11.88671875" customWidth="1"/>
    <col min="11277" max="11277" width="4.109375" customWidth="1"/>
    <col min="11278" max="11280" width="11.88671875" customWidth="1"/>
    <col min="11281" max="11281" width="4.109375" customWidth="1"/>
    <col min="11282" max="11284" width="11.88671875" customWidth="1"/>
    <col min="11521" max="11521" width="33.109375" bestFit="1" customWidth="1"/>
    <col min="11522" max="11524" width="11.88671875" customWidth="1"/>
    <col min="11525" max="11525" width="4.109375" customWidth="1"/>
    <col min="11526" max="11528" width="11.88671875" customWidth="1"/>
    <col min="11529" max="11529" width="4.109375" customWidth="1"/>
    <col min="11530" max="11532" width="11.88671875" customWidth="1"/>
    <col min="11533" max="11533" width="4.109375" customWidth="1"/>
    <col min="11534" max="11536" width="11.88671875" customWidth="1"/>
    <col min="11537" max="11537" width="4.109375" customWidth="1"/>
    <col min="11538" max="11540" width="11.88671875" customWidth="1"/>
    <col min="11777" max="11777" width="33.109375" bestFit="1" customWidth="1"/>
    <col min="11778" max="11780" width="11.88671875" customWidth="1"/>
    <col min="11781" max="11781" width="4.109375" customWidth="1"/>
    <col min="11782" max="11784" width="11.88671875" customWidth="1"/>
    <col min="11785" max="11785" width="4.109375" customWidth="1"/>
    <col min="11786" max="11788" width="11.88671875" customWidth="1"/>
    <col min="11789" max="11789" width="4.109375" customWidth="1"/>
    <col min="11790" max="11792" width="11.88671875" customWidth="1"/>
    <col min="11793" max="11793" width="4.109375" customWidth="1"/>
    <col min="11794" max="11796" width="11.88671875" customWidth="1"/>
    <col min="12033" max="12033" width="33.109375" bestFit="1" customWidth="1"/>
    <col min="12034" max="12036" width="11.88671875" customWidth="1"/>
    <col min="12037" max="12037" width="4.109375" customWidth="1"/>
    <col min="12038" max="12040" width="11.88671875" customWidth="1"/>
    <col min="12041" max="12041" width="4.109375" customWidth="1"/>
    <col min="12042" max="12044" width="11.88671875" customWidth="1"/>
    <col min="12045" max="12045" width="4.109375" customWidth="1"/>
    <col min="12046" max="12048" width="11.88671875" customWidth="1"/>
    <col min="12049" max="12049" width="4.109375" customWidth="1"/>
    <col min="12050" max="12052" width="11.88671875" customWidth="1"/>
    <col min="12289" max="12289" width="33.109375" bestFit="1" customWidth="1"/>
    <col min="12290" max="12292" width="11.88671875" customWidth="1"/>
    <col min="12293" max="12293" width="4.109375" customWidth="1"/>
    <col min="12294" max="12296" width="11.88671875" customWidth="1"/>
    <col min="12297" max="12297" width="4.109375" customWidth="1"/>
    <col min="12298" max="12300" width="11.88671875" customWidth="1"/>
    <col min="12301" max="12301" width="4.109375" customWidth="1"/>
    <col min="12302" max="12304" width="11.88671875" customWidth="1"/>
    <col min="12305" max="12305" width="4.109375" customWidth="1"/>
    <col min="12306" max="12308" width="11.88671875" customWidth="1"/>
    <col min="12545" max="12545" width="33.109375" bestFit="1" customWidth="1"/>
    <col min="12546" max="12548" width="11.88671875" customWidth="1"/>
    <col min="12549" max="12549" width="4.109375" customWidth="1"/>
    <col min="12550" max="12552" width="11.88671875" customWidth="1"/>
    <col min="12553" max="12553" width="4.109375" customWidth="1"/>
    <col min="12554" max="12556" width="11.88671875" customWidth="1"/>
    <col min="12557" max="12557" width="4.109375" customWidth="1"/>
    <col min="12558" max="12560" width="11.88671875" customWidth="1"/>
    <col min="12561" max="12561" width="4.109375" customWidth="1"/>
    <col min="12562" max="12564" width="11.88671875" customWidth="1"/>
    <col min="12801" max="12801" width="33.109375" bestFit="1" customWidth="1"/>
    <col min="12802" max="12804" width="11.88671875" customWidth="1"/>
    <col min="12805" max="12805" width="4.109375" customWidth="1"/>
    <col min="12806" max="12808" width="11.88671875" customWidth="1"/>
    <col min="12809" max="12809" width="4.109375" customWidth="1"/>
    <col min="12810" max="12812" width="11.88671875" customWidth="1"/>
    <col min="12813" max="12813" width="4.109375" customWidth="1"/>
    <col min="12814" max="12816" width="11.88671875" customWidth="1"/>
    <col min="12817" max="12817" width="4.109375" customWidth="1"/>
    <col min="12818" max="12820" width="11.88671875" customWidth="1"/>
    <col min="13057" max="13057" width="33.109375" bestFit="1" customWidth="1"/>
    <col min="13058" max="13060" width="11.88671875" customWidth="1"/>
    <col min="13061" max="13061" width="4.109375" customWidth="1"/>
    <col min="13062" max="13064" width="11.88671875" customWidth="1"/>
    <col min="13065" max="13065" width="4.109375" customWidth="1"/>
    <col min="13066" max="13068" width="11.88671875" customWidth="1"/>
    <col min="13069" max="13069" width="4.109375" customWidth="1"/>
    <col min="13070" max="13072" width="11.88671875" customWidth="1"/>
    <col min="13073" max="13073" width="4.109375" customWidth="1"/>
    <col min="13074" max="13076" width="11.88671875" customWidth="1"/>
    <col min="13313" max="13313" width="33.109375" bestFit="1" customWidth="1"/>
    <col min="13314" max="13316" width="11.88671875" customWidth="1"/>
    <col min="13317" max="13317" width="4.109375" customWidth="1"/>
    <col min="13318" max="13320" width="11.88671875" customWidth="1"/>
    <col min="13321" max="13321" width="4.109375" customWidth="1"/>
    <col min="13322" max="13324" width="11.88671875" customWidth="1"/>
    <col min="13325" max="13325" width="4.109375" customWidth="1"/>
    <col min="13326" max="13328" width="11.88671875" customWidth="1"/>
    <col min="13329" max="13329" width="4.109375" customWidth="1"/>
    <col min="13330" max="13332" width="11.88671875" customWidth="1"/>
    <col min="13569" max="13569" width="33.109375" bestFit="1" customWidth="1"/>
    <col min="13570" max="13572" width="11.88671875" customWidth="1"/>
    <col min="13573" max="13573" width="4.109375" customWidth="1"/>
    <col min="13574" max="13576" width="11.88671875" customWidth="1"/>
    <col min="13577" max="13577" width="4.109375" customWidth="1"/>
    <col min="13578" max="13580" width="11.88671875" customWidth="1"/>
    <col min="13581" max="13581" width="4.109375" customWidth="1"/>
    <col min="13582" max="13584" width="11.88671875" customWidth="1"/>
    <col min="13585" max="13585" width="4.109375" customWidth="1"/>
    <col min="13586" max="13588" width="11.88671875" customWidth="1"/>
    <col min="13825" max="13825" width="33.109375" bestFit="1" customWidth="1"/>
    <col min="13826" max="13828" width="11.88671875" customWidth="1"/>
    <col min="13829" max="13829" width="4.109375" customWidth="1"/>
    <col min="13830" max="13832" width="11.88671875" customWidth="1"/>
    <col min="13833" max="13833" width="4.109375" customWidth="1"/>
    <col min="13834" max="13836" width="11.88671875" customWidth="1"/>
    <col min="13837" max="13837" width="4.109375" customWidth="1"/>
    <col min="13838" max="13840" width="11.88671875" customWidth="1"/>
    <col min="13841" max="13841" width="4.109375" customWidth="1"/>
    <col min="13842" max="13844" width="11.88671875" customWidth="1"/>
    <col min="14081" max="14081" width="33.109375" bestFit="1" customWidth="1"/>
    <col min="14082" max="14084" width="11.88671875" customWidth="1"/>
    <col min="14085" max="14085" width="4.109375" customWidth="1"/>
    <col min="14086" max="14088" width="11.88671875" customWidth="1"/>
    <col min="14089" max="14089" width="4.109375" customWidth="1"/>
    <col min="14090" max="14092" width="11.88671875" customWidth="1"/>
    <col min="14093" max="14093" width="4.109375" customWidth="1"/>
    <col min="14094" max="14096" width="11.88671875" customWidth="1"/>
    <col min="14097" max="14097" width="4.109375" customWidth="1"/>
    <col min="14098" max="14100" width="11.88671875" customWidth="1"/>
    <col min="14337" max="14337" width="33.109375" bestFit="1" customWidth="1"/>
    <col min="14338" max="14340" width="11.88671875" customWidth="1"/>
    <col min="14341" max="14341" width="4.109375" customWidth="1"/>
    <col min="14342" max="14344" width="11.88671875" customWidth="1"/>
    <col min="14345" max="14345" width="4.109375" customWidth="1"/>
    <col min="14346" max="14348" width="11.88671875" customWidth="1"/>
    <col min="14349" max="14349" width="4.109375" customWidth="1"/>
    <col min="14350" max="14352" width="11.88671875" customWidth="1"/>
    <col min="14353" max="14353" width="4.109375" customWidth="1"/>
    <col min="14354" max="14356" width="11.88671875" customWidth="1"/>
    <col min="14593" max="14593" width="33.109375" bestFit="1" customWidth="1"/>
    <col min="14594" max="14596" width="11.88671875" customWidth="1"/>
    <col min="14597" max="14597" width="4.109375" customWidth="1"/>
    <col min="14598" max="14600" width="11.88671875" customWidth="1"/>
    <col min="14601" max="14601" width="4.109375" customWidth="1"/>
    <col min="14602" max="14604" width="11.88671875" customWidth="1"/>
    <col min="14605" max="14605" width="4.109375" customWidth="1"/>
    <col min="14606" max="14608" width="11.88671875" customWidth="1"/>
    <col min="14609" max="14609" width="4.109375" customWidth="1"/>
    <col min="14610" max="14612" width="11.88671875" customWidth="1"/>
    <col min="14849" max="14849" width="33.109375" bestFit="1" customWidth="1"/>
    <col min="14850" max="14852" width="11.88671875" customWidth="1"/>
    <col min="14853" max="14853" width="4.109375" customWidth="1"/>
    <col min="14854" max="14856" width="11.88671875" customWidth="1"/>
    <col min="14857" max="14857" width="4.109375" customWidth="1"/>
    <col min="14858" max="14860" width="11.88671875" customWidth="1"/>
    <col min="14861" max="14861" width="4.109375" customWidth="1"/>
    <col min="14862" max="14864" width="11.88671875" customWidth="1"/>
    <col min="14865" max="14865" width="4.109375" customWidth="1"/>
    <col min="14866" max="14868" width="11.88671875" customWidth="1"/>
    <col min="15105" max="15105" width="33.109375" bestFit="1" customWidth="1"/>
    <col min="15106" max="15108" width="11.88671875" customWidth="1"/>
    <col min="15109" max="15109" width="4.109375" customWidth="1"/>
    <col min="15110" max="15112" width="11.88671875" customWidth="1"/>
    <col min="15113" max="15113" width="4.109375" customWidth="1"/>
    <col min="15114" max="15116" width="11.88671875" customWidth="1"/>
    <col min="15117" max="15117" width="4.109375" customWidth="1"/>
    <col min="15118" max="15120" width="11.88671875" customWidth="1"/>
    <col min="15121" max="15121" width="4.109375" customWidth="1"/>
    <col min="15122" max="15124" width="11.88671875" customWidth="1"/>
    <col min="15361" max="15361" width="33.109375" bestFit="1" customWidth="1"/>
    <col min="15362" max="15364" width="11.88671875" customWidth="1"/>
    <col min="15365" max="15365" width="4.109375" customWidth="1"/>
    <col min="15366" max="15368" width="11.88671875" customWidth="1"/>
    <col min="15369" max="15369" width="4.109375" customWidth="1"/>
    <col min="15370" max="15372" width="11.88671875" customWidth="1"/>
    <col min="15373" max="15373" width="4.109375" customWidth="1"/>
    <col min="15374" max="15376" width="11.88671875" customWidth="1"/>
    <col min="15377" max="15377" width="4.109375" customWidth="1"/>
    <col min="15378" max="15380" width="11.88671875" customWidth="1"/>
    <col min="15617" max="15617" width="33.109375" bestFit="1" customWidth="1"/>
    <col min="15618" max="15620" width="11.88671875" customWidth="1"/>
    <col min="15621" max="15621" width="4.109375" customWidth="1"/>
    <col min="15622" max="15624" width="11.88671875" customWidth="1"/>
    <col min="15625" max="15625" width="4.109375" customWidth="1"/>
    <col min="15626" max="15628" width="11.88671875" customWidth="1"/>
    <col min="15629" max="15629" width="4.109375" customWidth="1"/>
    <col min="15630" max="15632" width="11.88671875" customWidth="1"/>
    <col min="15633" max="15633" width="4.109375" customWidth="1"/>
    <col min="15634" max="15636" width="11.88671875" customWidth="1"/>
    <col min="15873" max="15873" width="33.109375" bestFit="1" customWidth="1"/>
    <col min="15874" max="15876" width="11.88671875" customWidth="1"/>
    <col min="15877" max="15877" width="4.109375" customWidth="1"/>
    <col min="15878" max="15880" width="11.88671875" customWidth="1"/>
    <col min="15881" max="15881" width="4.109375" customWidth="1"/>
    <col min="15882" max="15884" width="11.88671875" customWidth="1"/>
    <col min="15885" max="15885" width="4.109375" customWidth="1"/>
    <col min="15886" max="15888" width="11.88671875" customWidth="1"/>
    <col min="15889" max="15889" width="4.109375" customWidth="1"/>
    <col min="15890" max="15892" width="11.88671875" customWidth="1"/>
    <col min="16129" max="16129" width="33.109375" bestFit="1" customWidth="1"/>
    <col min="16130" max="16132" width="11.88671875" customWidth="1"/>
    <col min="16133" max="16133" width="4.109375" customWidth="1"/>
    <col min="16134" max="16136" width="11.88671875" customWidth="1"/>
    <col min="16137" max="16137" width="4.109375" customWidth="1"/>
    <col min="16138" max="16140" width="11.88671875" customWidth="1"/>
    <col min="16141" max="16141" width="4.109375" customWidth="1"/>
    <col min="16142" max="16144" width="11.88671875" customWidth="1"/>
    <col min="16145" max="16145" width="4.109375" customWidth="1"/>
    <col min="16146" max="16148" width="11.88671875" customWidth="1"/>
  </cols>
  <sheetData>
    <row r="2" spans="1:21" x14ac:dyDescent="0.3">
      <c r="R2" t="s">
        <v>113</v>
      </c>
      <c r="S2" t="s">
        <v>113</v>
      </c>
    </row>
    <row r="3" spans="1:21" ht="18" x14ac:dyDescent="0.35">
      <c r="A3" s="58" t="s">
        <v>114</v>
      </c>
      <c r="B3" s="59" t="s">
        <v>108</v>
      </c>
      <c r="C3" s="59" t="s">
        <v>88</v>
      </c>
      <c r="D3" s="60"/>
      <c r="F3" s="59" t="str">
        <f>B3</f>
        <v>2020-2021</v>
      </c>
      <c r="G3" s="59" t="str">
        <f>C3</f>
        <v>2019-2020</v>
      </c>
      <c r="H3" s="60"/>
      <c r="J3" s="59" t="str">
        <f>F3</f>
        <v>2020-2021</v>
      </c>
      <c r="K3" s="59" t="str">
        <f>C3</f>
        <v>2019-2020</v>
      </c>
      <c r="L3" s="60"/>
      <c r="N3" s="59" t="str">
        <f>J3</f>
        <v>2020-2021</v>
      </c>
      <c r="O3" s="59" t="str">
        <f>K3</f>
        <v>2019-2020</v>
      </c>
      <c r="P3" s="59"/>
      <c r="Q3" s="59"/>
      <c r="R3" s="59" t="str">
        <f>B3</f>
        <v>2020-2021</v>
      </c>
      <c r="S3" s="59" t="str">
        <f>O3</f>
        <v>2019-2020</v>
      </c>
    </row>
    <row r="4" spans="1:21" ht="18" x14ac:dyDescent="0.35">
      <c r="A4" s="61"/>
      <c r="B4" s="62" t="s">
        <v>3</v>
      </c>
      <c r="C4" s="62" t="s">
        <v>3</v>
      </c>
      <c r="D4" s="60"/>
      <c r="F4" s="62" t="s">
        <v>2</v>
      </c>
      <c r="G4" s="62" t="s">
        <v>2</v>
      </c>
      <c r="H4" s="60"/>
      <c r="J4" s="62" t="s">
        <v>5</v>
      </c>
      <c r="K4" s="62" t="s">
        <v>5</v>
      </c>
      <c r="L4" s="60"/>
      <c r="N4" s="62" t="str">
        <f>'[1]Income statement'!$G$5</f>
        <v>NOV-</v>
      </c>
      <c r="O4" s="62" t="str">
        <f>N4</f>
        <v>NOV-</v>
      </c>
      <c r="R4" s="62" t="str">
        <f>'[1]Income statement'!$G$5</f>
        <v>NOV-</v>
      </c>
      <c r="S4" s="62" t="str">
        <f>R4</f>
        <v>NOV-</v>
      </c>
    </row>
    <row r="5" spans="1:21" x14ac:dyDescent="0.3">
      <c r="A5" s="63" t="s">
        <v>115</v>
      </c>
      <c r="B5" s="64" t="s">
        <v>8</v>
      </c>
      <c r="C5" s="64" t="s">
        <v>8</v>
      </c>
      <c r="D5" s="65"/>
      <c r="F5" s="64" t="s">
        <v>7</v>
      </c>
      <c r="G5" s="64" t="s">
        <v>7</v>
      </c>
      <c r="H5" s="65"/>
      <c r="J5" s="64" t="s">
        <v>10</v>
      </c>
      <c r="K5" s="64" t="s">
        <v>10</v>
      </c>
      <c r="L5" s="65"/>
      <c r="N5" s="66" t="str">
        <f>'[1]Income statement'!$G$6</f>
        <v>JAN</v>
      </c>
      <c r="O5" s="66" t="str">
        <f>N5</f>
        <v>JAN</v>
      </c>
      <c r="R5" s="66" t="s">
        <v>8</v>
      </c>
      <c r="S5" s="66" t="str">
        <f>R5</f>
        <v>OCT</v>
      </c>
    </row>
    <row r="6" spans="1:21" x14ac:dyDescent="0.3">
      <c r="A6" s="67" t="s">
        <v>21</v>
      </c>
      <c r="B6" s="68"/>
      <c r="C6" s="69"/>
      <c r="D6" s="65"/>
      <c r="F6" s="68"/>
      <c r="G6" s="69"/>
      <c r="H6" s="65"/>
      <c r="J6" s="68">
        <f>'Income Statement'!H24+'Income Statement'!H34</f>
        <v>-3577</v>
      </c>
      <c r="K6" s="68">
        <f>'Income Statement'!C24+'Income Statement'!C34</f>
        <v>-8067</v>
      </c>
      <c r="L6" s="65"/>
      <c r="N6" s="68">
        <f>'[2]Income Statement'!G24+'[2]Income Statement'!G34</f>
        <v>-4048</v>
      </c>
      <c r="O6" s="69">
        <f>'[2]Income Statement'!B24+'[2]Income Statement'!B34</f>
        <v>-9914</v>
      </c>
      <c r="P6" s="68"/>
      <c r="R6" s="68">
        <f>F6+J6+N6+B6</f>
        <v>-7625</v>
      </c>
      <c r="S6" s="68">
        <f>G6+K6+O6+C6</f>
        <v>-17981</v>
      </c>
      <c r="U6" s="70"/>
    </row>
    <row r="7" spans="1:21" x14ac:dyDescent="0.3">
      <c r="A7" s="67" t="s">
        <v>116</v>
      </c>
      <c r="B7" s="68"/>
      <c r="C7" s="69"/>
      <c r="D7" s="65"/>
      <c r="F7" s="68"/>
      <c r="G7" s="69"/>
      <c r="H7" s="65"/>
      <c r="J7" s="68">
        <f>'Income Statement'!H29</f>
        <v>-1</v>
      </c>
      <c r="K7" s="68">
        <f>'Income Statement'!C29</f>
        <v>-18</v>
      </c>
      <c r="L7" s="65"/>
      <c r="N7" s="68">
        <f>'[2]Income Statement'!G29</f>
        <v>28</v>
      </c>
      <c r="O7" s="69">
        <f>'[2]Income Statement'!B29</f>
        <v>-62</v>
      </c>
      <c r="P7" s="68"/>
      <c r="R7" s="68">
        <f>F7+J7+N7+B7</f>
        <v>27</v>
      </c>
      <c r="S7" s="68">
        <f t="shared" ref="S7:S9" si="0">G7+K7+O7+C7</f>
        <v>-80</v>
      </c>
      <c r="U7" s="70"/>
    </row>
    <row r="8" spans="1:21" x14ac:dyDescent="0.3">
      <c r="A8" s="67" t="s">
        <v>117</v>
      </c>
      <c r="B8" s="68"/>
      <c r="C8" s="69"/>
      <c r="D8" s="65"/>
      <c r="F8" s="68"/>
      <c r="G8" s="69"/>
      <c r="H8" s="65"/>
      <c r="J8" s="68">
        <f>'Income Statement'!H32+'Income Statement'!H33</f>
        <v>-405</v>
      </c>
      <c r="K8" s="68">
        <f>'Income Statement'!C32+'Income Statement'!C33</f>
        <v>-495</v>
      </c>
      <c r="L8" s="65"/>
      <c r="N8" s="68">
        <f>'[2]Income Statement'!G32+'[2]Income Statement'!G33</f>
        <v>-447</v>
      </c>
      <c r="O8" s="69">
        <f>'[2]Income Statement'!B32+'[2]Income Statement'!B33</f>
        <v>-500</v>
      </c>
      <c r="P8" s="68"/>
      <c r="R8" s="68">
        <f>F8+J8+N8+B8</f>
        <v>-852</v>
      </c>
      <c r="S8" s="68">
        <f t="shared" si="0"/>
        <v>-995</v>
      </c>
      <c r="U8" s="70"/>
    </row>
    <row r="9" spans="1:21" x14ac:dyDescent="0.3">
      <c r="A9" s="71" t="s">
        <v>14</v>
      </c>
      <c r="B9" s="72"/>
      <c r="C9" s="73"/>
      <c r="D9" s="65"/>
      <c r="F9" s="72"/>
      <c r="G9" s="73"/>
      <c r="H9" s="65"/>
      <c r="J9" s="72">
        <f>'Income Statement'!H11</f>
        <v>468</v>
      </c>
      <c r="K9" s="72">
        <f>'Income Statement'!C11</f>
        <v>888</v>
      </c>
      <c r="L9" s="65"/>
      <c r="N9" s="72">
        <f>'[2]Income Statement'!G11</f>
        <v>545</v>
      </c>
      <c r="O9" s="73">
        <f>'[2]Income Statement'!B11</f>
        <v>1110</v>
      </c>
      <c r="P9" s="68"/>
      <c r="R9" s="72">
        <f>F9+J9+N9+B9</f>
        <v>1013</v>
      </c>
      <c r="S9" s="72">
        <f t="shared" si="0"/>
        <v>1998</v>
      </c>
      <c r="U9" s="70"/>
    </row>
    <row r="10" spans="1:21" x14ac:dyDescent="0.3">
      <c r="A10" s="74" t="s">
        <v>118</v>
      </c>
      <c r="B10" s="68"/>
      <c r="C10" s="69"/>
      <c r="D10" s="65"/>
      <c r="F10" s="68"/>
      <c r="G10" s="69"/>
      <c r="H10" s="65"/>
      <c r="J10" s="68">
        <f>SUM(J6:J9)</f>
        <v>-3515</v>
      </c>
      <c r="K10" s="69">
        <f>SUM(K6:K9)</f>
        <v>-7692</v>
      </c>
      <c r="L10" s="65"/>
      <c r="N10" s="68">
        <f>SUM(N6:N9)</f>
        <v>-3922</v>
      </c>
      <c r="O10" s="69">
        <f>SUM(O6:O9)</f>
        <v>-9366</v>
      </c>
      <c r="P10" s="69"/>
      <c r="R10" s="69">
        <f>SUM(R6:R9)</f>
        <v>-7437</v>
      </c>
      <c r="S10" s="69">
        <f>SUM(S6:S9)</f>
        <v>-17058</v>
      </c>
      <c r="U10" s="70"/>
    </row>
    <row r="11" spans="1:21" x14ac:dyDescent="0.3">
      <c r="A11" s="75"/>
      <c r="G11" s="57"/>
      <c r="K11" s="57"/>
      <c r="L11" s="57"/>
    </row>
    <row r="12" spans="1:21" x14ac:dyDescent="0.3">
      <c r="A12" s="71" t="s">
        <v>119</v>
      </c>
      <c r="B12" s="72"/>
      <c r="C12" s="73"/>
      <c r="D12" s="65"/>
      <c r="F12" s="72"/>
      <c r="G12" s="73"/>
      <c r="H12" s="65"/>
      <c r="J12" s="72">
        <v>2534.4912019999997</v>
      </c>
      <c r="K12" s="73">
        <v>6255.5055969999976</v>
      </c>
      <c r="L12" s="65"/>
      <c r="N12" s="72">
        <v>2768.5829469999999</v>
      </c>
      <c r="O12" s="72">
        <v>11258</v>
      </c>
      <c r="P12" s="68"/>
      <c r="R12" s="72">
        <f>F12+J12+N12+B12</f>
        <v>5303.074149</v>
      </c>
      <c r="S12" s="72">
        <f>G12+K12+O12+C12</f>
        <v>17513.505596999996</v>
      </c>
      <c r="U12" s="70"/>
    </row>
    <row r="13" spans="1:21" x14ac:dyDescent="0.3">
      <c r="A13" s="74" t="s">
        <v>120</v>
      </c>
      <c r="B13" s="76"/>
      <c r="C13" s="76"/>
      <c r="D13" s="65"/>
      <c r="F13" s="76"/>
      <c r="G13" s="76"/>
      <c r="H13" s="65"/>
      <c r="J13" s="76">
        <f>-J10/J12</f>
        <v>1.3868661280916139</v>
      </c>
      <c r="K13" s="76">
        <f>-K10/K12</f>
        <v>1.2296368184354136</v>
      </c>
      <c r="L13" s="77"/>
      <c r="M13" s="76"/>
      <c r="N13" s="76">
        <f>-N10/N12</f>
        <v>1.4166091733859112</v>
      </c>
      <c r="O13" s="76">
        <f>-O10/O12</f>
        <v>0.8319417303251021</v>
      </c>
      <c r="P13" s="76"/>
      <c r="Q13" s="76"/>
      <c r="R13" s="76">
        <f>-R10/R12</f>
        <v>1.4023941191549045</v>
      </c>
      <c r="S13" s="76">
        <f>-S10/S12</f>
        <v>0.97399118100730087</v>
      </c>
      <c r="U13" s="70"/>
    </row>
    <row r="14" spans="1:21" ht="6.9" customHeight="1" x14ac:dyDescent="0.3">
      <c r="A14" s="75"/>
      <c r="G14" s="57"/>
      <c r="K14" s="57"/>
      <c r="L14" s="57"/>
    </row>
    <row r="15" spans="1:21" ht="6" customHeight="1" x14ac:dyDescent="0.3">
      <c r="A15" s="75"/>
      <c r="G15" s="57"/>
      <c r="K15" s="57"/>
      <c r="L15" s="57"/>
    </row>
    <row r="16" spans="1:21" x14ac:dyDescent="0.3">
      <c r="A16" s="63" t="s">
        <v>121</v>
      </c>
      <c r="B16" s="78"/>
      <c r="C16" s="78"/>
      <c r="D16" s="65"/>
      <c r="F16" s="79"/>
      <c r="G16" s="80"/>
      <c r="H16" s="65"/>
      <c r="J16" s="79"/>
      <c r="K16" s="80"/>
      <c r="L16" s="65"/>
      <c r="N16" s="79"/>
      <c r="O16" s="80"/>
      <c r="R16" s="79"/>
      <c r="S16" s="80"/>
    </row>
    <row r="17" spans="1:21" x14ac:dyDescent="0.3">
      <c r="A17" s="67" t="str">
        <f>A10</f>
        <v>Operating expenditure</v>
      </c>
      <c r="B17" s="68"/>
      <c r="C17" s="68"/>
      <c r="D17" s="65"/>
      <c r="F17" s="68"/>
      <c r="G17" s="69"/>
      <c r="H17" s="65"/>
      <c r="J17" s="68">
        <f>J10</f>
        <v>-3515</v>
      </c>
      <c r="K17" s="68">
        <f>K10</f>
        <v>-7692</v>
      </c>
      <c r="L17" s="65"/>
      <c r="N17" s="68">
        <f>N10</f>
        <v>-3922</v>
      </c>
      <c r="O17" s="69">
        <f>O10</f>
        <v>-9366</v>
      </c>
      <c r="R17" s="68">
        <f>R10</f>
        <v>-7437</v>
      </c>
      <c r="S17" s="69">
        <f>S10</f>
        <v>-17058</v>
      </c>
    </row>
    <row r="18" spans="1:21" x14ac:dyDescent="0.3">
      <c r="A18" s="67" t="s">
        <v>122</v>
      </c>
      <c r="B18" s="81"/>
      <c r="C18" s="69"/>
      <c r="D18" s="65"/>
      <c r="G18" s="69"/>
      <c r="H18" s="65"/>
      <c r="K18">
        <v>119</v>
      </c>
      <c r="L18" s="65"/>
      <c r="O18" s="69">
        <v>355</v>
      </c>
      <c r="R18" s="68">
        <f>N18+J18</f>
        <v>0</v>
      </c>
      <c r="S18" s="68">
        <f t="shared" ref="R18:S20" si="1">O18</f>
        <v>355</v>
      </c>
      <c r="U18" s="68"/>
    </row>
    <row r="19" spans="1:21" x14ac:dyDescent="0.3">
      <c r="A19" s="67" t="s">
        <v>123</v>
      </c>
      <c r="B19" s="68"/>
      <c r="C19" s="69"/>
      <c r="D19" s="65"/>
      <c r="F19" s="68"/>
      <c r="G19" s="69"/>
      <c r="H19" s="65"/>
      <c r="J19" s="68">
        <v>-18</v>
      </c>
      <c r="L19" s="65"/>
      <c r="N19" s="68">
        <v>-119</v>
      </c>
      <c r="O19" s="68"/>
      <c r="R19" s="68">
        <f>N19+J19</f>
        <v>-137</v>
      </c>
      <c r="S19" s="68">
        <f>O19+K18</f>
        <v>119</v>
      </c>
      <c r="U19" s="68"/>
    </row>
    <row r="20" spans="1:21" x14ac:dyDescent="0.3">
      <c r="A20" s="71" t="s">
        <v>124</v>
      </c>
      <c r="B20" s="72"/>
      <c r="C20" s="73"/>
      <c r="D20" s="65"/>
      <c r="F20" s="72"/>
      <c r="G20" s="73"/>
      <c r="H20" s="65"/>
      <c r="J20" s="72"/>
      <c r="K20" s="73">
        <v>8</v>
      </c>
      <c r="L20" s="65"/>
      <c r="N20" s="72"/>
      <c r="O20" s="72">
        <v>9</v>
      </c>
      <c r="R20" s="72">
        <f t="shared" si="1"/>
        <v>0</v>
      </c>
      <c r="S20" s="73">
        <f>O20+K20</f>
        <v>17</v>
      </c>
    </row>
    <row r="21" spans="1:21" x14ac:dyDescent="0.3">
      <c r="A21" s="74" t="s">
        <v>125</v>
      </c>
      <c r="B21" s="68"/>
      <c r="C21" s="68"/>
      <c r="D21" s="65"/>
      <c r="F21" s="68"/>
      <c r="G21" s="68"/>
      <c r="H21" s="65"/>
      <c r="J21" s="68">
        <f>SUM(J17:J20)</f>
        <v>-3533</v>
      </c>
      <c r="K21" s="68">
        <f>SUM(K17:K20)</f>
        <v>-7565</v>
      </c>
      <c r="L21" s="65"/>
      <c r="N21" s="68">
        <f>SUM(N17:N20)</f>
        <v>-4041</v>
      </c>
      <c r="O21" s="68">
        <f>SUM(O17:O20)</f>
        <v>-9002</v>
      </c>
      <c r="R21" s="68">
        <f>SUM(R17:R20)</f>
        <v>-7574</v>
      </c>
      <c r="S21" s="68">
        <f>SUM(S17:S20)</f>
        <v>-16567</v>
      </c>
      <c r="U21" s="68"/>
    </row>
    <row r="22" spans="1:21" x14ac:dyDescent="0.3">
      <c r="A22" s="75"/>
      <c r="G22" s="57"/>
      <c r="K22" s="57"/>
      <c r="L22" s="57"/>
      <c r="U22" s="68"/>
    </row>
    <row r="23" spans="1:21" x14ac:dyDescent="0.3">
      <c r="A23" s="63" t="s">
        <v>126</v>
      </c>
      <c r="B23" s="82"/>
      <c r="C23" s="82"/>
      <c r="D23" s="65"/>
      <c r="F23" s="82"/>
      <c r="G23" s="82"/>
      <c r="H23" s="65"/>
      <c r="J23" s="82">
        <f>J21/J12</f>
        <v>-1.3939681452482708</v>
      </c>
      <c r="K23" s="82">
        <f>K21/K12</f>
        <v>-1.2093347024784067</v>
      </c>
      <c r="L23" s="65"/>
      <c r="N23" s="82">
        <f>N21/N12</f>
        <v>-1.459591450701802</v>
      </c>
      <c r="O23" s="82">
        <f>O21/O12</f>
        <v>-0.7996091668147095</v>
      </c>
      <c r="R23" s="82">
        <f>R21/R12</f>
        <v>-1.4282281912705723</v>
      </c>
      <c r="S23" s="82">
        <f>S21/S12</f>
        <v>-0.94595567450744245</v>
      </c>
      <c r="U23" s="68"/>
    </row>
    <row r="24" spans="1:21" x14ac:dyDescent="0.3">
      <c r="L24" s="57"/>
    </row>
    <row r="25" spans="1:21" x14ac:dyDescent="0.3">
      <c r="L25" s="57"/>
    </row>
    <row r="26" spans="1:21" ht="18" x14ac:dyDescent="0.35">
      <c r="A26" s="58" t="s">
        <v>127</v>
      </c>
      <c r="B26" s="59" t="str">
        <f>B3</f>
        <v>2020-2021</v>
      </c>
      <c r="C26" s="59" t="str">
        <f>C3</f>
        <v>2019-2020</v>
      </c>
      <c r="D26" s="34" t="str">
        <f>C26</f>
        <v>2019-2020</v>
      </c>
      <c r="F26" s="59" t="str">
        <f>F3</f>
        <v>2020-2021</v>
      </c>
      <c r="G26" s="59" t="str">
        <f>G3</f>
        <v>2019-2020</v>
      </c>
      <c r="H26" s="34" t="str">
        <f>G26</f>
        <v>2019-2020</v>
      </c>
      <c r="J26" s="59" t="str">
        <f>J3</f>
        <v>2020-2021</v>
      </c>
      <c r="K26" s="59" t="str">
        <f>K3</f>
        <v>2019-2020</v>
      </c>
      <c r="L26" s="34" t="str">
        <f>K26</f>
        <v>2019-2020</v>
      </c>
      <c r="N26" s="59" t="str">
        <f>C3</f>
        <v>2019-2020</v>
      </c>
      <c r="O26" s="59" t="str">
        <f t="shared" ref="N26:P28" si="2">O3</f>
        <v>2019-2020</v>
      </c>
      <c r="P26" s="34" t="str">
        <f>O26</f>
        <v>2019-2020</v>
      </c>
      <c r="R26" s="59" t="str">
        <f>R3</f>
        <v>2020-2021</v>
      </c>
      <c r="S26" s="59" t="str">
        <f>S3</f>
        <v>2019-2020</v>
      </c>
      <c r="T26" s="34" t="str">
        <f>S26</f>
        <v>2019-2020</v>
      </c>
    </row>
    <row r="27" spans="1:21" x14ac:dyDescent="0.3">
      <c r="B27" s="62" t="s">
        <v>3</v>
      </c>
      <c r="C27" s="62" t="s">
        <v>3</v>
      </c>
      <c r="D27" s="57" t="s">
        <v>128</v>
      </c>
      <c r="F27" s="62" t="s">
        <v>2</v>
      </c>
      <c r="G27" s="62" t="s">
        <v>2</v>
      </c>
      <c r="H27" s="57" t="s">
        <v>128</v>
      </c>
      <c r="J27" s="62" t="s">
        <v>5</v>
      </c>
      <c r="K27" s="62" t="s">
        <v>5</v>
      </c>
      <c r="L27" s="57" t="s">
        <v>128</v>
      </c>
      <c r="N27" s="62" t="str">
        <f t="shared" si="2"/>
        <v>NOV-</v>
      </c>
      <c r="O27" s="62" t="str">
        <f t="shared" si="2"/>
        <v>NOV-</v>
      </c>
      <c r="P27" t="s">
        <v>128</v>
      </c>
      <c r="R27" s="62" t="str">
        <f>$R$4</f>
        <v>NOV-</v>
      </c>
      <c r="S27" s="62" t="str">
        <f>$S$4</f>
        <v>NOV-</v>
      </c>
      <c r="T27" t="s">
        <v>128</v>
      </c>
    </row>
    <row r="28" spans="1:21" ht="18" x14ac:dyDescent="0.35">
      <c r="A28" s="61"/>
      <c r="B28" s="64" t="s">
        <v>8</v>
      </c>
      <c r="C28" s="64" t="s">
        <v>8</v>
      </c>
      <c r="D28" s="80" t="s">
        <v>129</v>
      </c>
      <c r="F28" s="64" t="s">
        <v>7</v>
      </c>
      <c r="G28" s="64" t="s">
        <v>7</v>
      </c>
      <c r="H28" s="80" t="s">
        <v>129</v>
      </c>
      <c r="J28" s="64" t="s">
        <v>10</v>
      </c>
      <c r="K28" s="64" t="s">
        <v>10</v>
      </c>
      <c r="L28" s="80" t="s">
        <v>129</v>
      </c>
      <c r="N28" s="64" t="str">
        <f t="shared" si="2"/>
        <v>JAN</v>
      </c>
      <c r="O28" s="64" t="str">
        <f t="shared" si="2"/>
        <v>JAN</v>
      </c>
      <c r="P28" s="79" t="s">
        <v>129</v>
      </c>
      <c r="R28" s="64" t="str">
        <f>$R$5</f>
        <v>OCT</v>
      </c>
      <c r="S28" s="64" t="str">
        <f>$S$5</f>
        <v>OCT</v>
      </c>
      <c r="T28" s="79" t="s">
        <v>129</v>
      </c>
    </row>
    <row r="29" spans="1:21" x14ac:dyDescent="0.3">
      <c r="A29" s="11" t="s">
        <v>11</v>
      </c>
      <c r="B29" s="68"/>
      <c r="C29" s="69"/>
      <c r="D29" s="69"/>
      <c r="F29" s="68"/>
      <c r="G29" s="69"/>
      <c r="H29" s="69"/>
      <c r="J29" s="68">
        <f>'Income Statement'!H7</f>
        <v>950</v>
      </c>
      <c r="K29" s="68">
        <f>'Income Statement'!C7</f>
        <v>3462</v>
      </c>
      <c r="L29" s="68">
        <v>3293.8210070405348</v>
      </c>
      <c r="N29" s="68">
        <f>'[2]Income Statement'!G7</f>
        <v>1097</v>
      </c>
      <c r="O29" s="69">
        <f>'[2]Income Statement'!B7</f>
        <v>7315</v>
      </c>
      <c r="P29" s="68">
        <v>6966</v>
      </c>
      <c r="R29" s="68">
        <f>F29+J29+N29+B29</f>
        <v>2047</v>
      </c>
      <c r="S29" s="68">
        <f>G29+K29+O29+C29</f>
        <v>10777</v>
      </c>
      <c r="T29" s="68">
        <f>H29+L29+P29+D29</f>
        <v>10259.821007040535</v>
      </c>
    </row>
    <row r="30" spans="1:21" x14ac:dyDescent="0.3">
      <c r="C30" s="57"/>
      <c r="D30" s="69"/>
      <c r="G30" s="57"/>
      <c r="H30" s="69"/>
      <c r="K30" s="57"/>
    </row>
    <row r="31" spans="1:21" x14ac:dyDescent="0.3">
      <c r="A31" s="74" t="s">
        <v>130</v>
      </c>
      <c r="B31" s="68"/>
      <c r="C31" s="68"/>
      <c r="D31" s="69"/>
      <c r="F31" s="68"/>
      <c r="G31" s="68"/>
      <c r="H31" s="69"/>
      <c r="J31" s="68">
        <v>738.69173400000011</v>
      </c>
      <c r="K31" s="68">
        <v>3398.2736400000008</v>
      </c>
      <c r="L31" s="68">
        <f>K31</f>
        <v>3398.2736400000008</v>
      </c>
      <c r="N31" s="68">
        <v>804.20434599999999</v>
      </c>
      <c r="O31" s="68">
        <v>7365</v>
      </c>
      <c r="P31" s="68">
        <f>O31</f>
        <v>7365</v>
      </c>
      <c r="R31" s="68">
        <f>F31+J31+N31+B31</f>
        <v>1542.89608</v>
      </c>
      <c r="S31" s="68">
        <f>G31+K31+O31+C31</f>
        <v>10763.273640000001</v>
      </c>
      <c r="T31" s="68">
        <f>H31+L31+P31+D31</f>
        <v>10763.273640000001</v>
      </c>
    </row>
    <row r="32" spans="1:21" x14ac:dyDescent="0.3">
      <c r="A32" s="83"/>
      <c r="C32" s="57"/>
      <c r="D32" s="65"/>
      <c r="G32" s="57"/>
      <c r="H32" s="65"/>
      <c r="K32" s="57"/>
    </row>
    <row r="33" spans="1:20" x14ac:dyDescent="0.3">
      <c r="A33" s="74" t="s">
        <v>131</v>
      </c>
      <c r="B33" s="76"/>
      <c r="C33" s="76"/>
      <c r="D33" s="76"/>
      <c r="F33" s="76"/>
      <c r="G33" s="76"/>
      <c r="H33" s="76"/>
      <c r="J33" s="76">
        <f>J29/J31</f>
        <v>1.286057439489366</v>
      </c>
      <c r="K33" s="76">
        <f>K29/K31</f>
        <v>1.018752568730751</v>
      </c>
      <c r="L33" s="76">
        <f>L29/L31</f>
        <v>0.96926303057823615</v>
      </c>
      <c r="N33" s="76">
        <f>N29/N31</f>
        <v>1.3640811635205961</v>
      </c>
      <c r="O33" s="76">
        <f>O29/O31</f>
        <v>0.99321113374066528</v>
      </c>
      <c r="P33" s="76">
        <f>P29/P31</f>
        <v>0.94582484725050919</v>
      </c>
      <c r="R33" s="76">
        <f>R29/R31</f>
        <v>1.3267257766316964</v>
      </c>
      <c r="S33" s="76">
        <f>S29/S31</f>
        <v>1.0012752960167237</v>
      </c>
      <c r="T33" s="76">
        <f>T29/T31</f>
        <v>0.95322495276079722</v>
      </c>
    </row>
    <row r="34" spans="1:20" x14ac:dyDescent="0.3">
      <c r="B34" s="70"/>
      <c r="F34" s="70"/>
      <c r="L34" s="57"/>
    </row>
    <row r="35" spans="1:20" x14ac:dyDescent="0.3">
      <c r="L35" s="57"/>
      <c r="R35" s="70"/>
    </row>
    <row r="36" spans="1:20" x14ac:dyDescent="0.3">
      <c r="L36" s="57"/>
    </row>
    <row r="37" spans="1:20" ht="18" x14ac:dyDescent="0.35">
      <c r="A37" s="58" t="s">
        <v>132</v>
      </c>
      <c r="B37" s="59" t="str">
        <f>B3</f>
        <v>2020-2021</v>
      </c>
      <c r="C37" s="59" t="str">
        <f>C26</f>
        <v>2019-2020</v>
      </c>
      <c r="D37" s="34" t="str">
        <f>C37</f>
        <v>2019-2020</v>
      </c>
      <c r="F37" s="59" t="str">
        <f>F3</f>
        <v>2020-2021</v>
      </c>
      <c r="G37" s="59" t="str">
        <f>G26</f>
        <v>2019-2020</v>
      </c>
      <c r="H37" s="34" t="str">
        <f>G37</f>
        <v>2019-2020</v>
      </c>
      <c r="J37" s="59" t="str">
        <f>J3</f>
        <v>2020-2021</v>
      </c>
      <c r="K37" s="59" t="str">
        <f>K26</f>
        <v>2019-2020</v>
      </c>
      <c r="L37" s="34" t="str">
        <f>K37</f>
        <v>2019-2020</v>
      </c>
      <c r="N37" s="59" t="str">
        <f>N26</f>
        <v>2019-2020</v>
      </c>
      <c r="O37" s="59" t="str">
        <f>O26</f>
        <v>2019-2020</v>
      </c>
      <c r="P37" s="34" t="str">
        <f>P26</f>
        <v>2019-2020</v>
      </c>
      <c r="R37" s="59" t="str">
        <f>R26</f>
        <v>2020-2021</v>
      </c>
      <c r="S37" s="59" t="str">
        <f>S26</f>
        <v>2019-2020</v>
      </c>
      <c r="T37" s="34" t="str">
        <f>S37</f>
        <v>2019-2020</v>
      </c>
    </row>
    <row r="38" spans="1:20" x14ac:dyDescent="0.3">
      <c r="B38" s="62" t="s">
        <v>3</v>
      </c>
      <c r="C38" s="62" t="s">
        <v>3</v>
      </c>
      <c r="D38" s="57" t="s">
        <v>128</v>
      </c>
      <c r="F38" s="62" t="s">
        <v>2</v>
      </c>
      <c r="G38" s="62" t="s">
        <v>2</v>
      </c>
      <c r="H38" s="57" t="s">
        <v>128</v>
      </c>
      <c r="J38" s="62" t="s">
        <v>5</v>
      </c>
      <c r="K38" s="62" t="s">
        <v>5</v>
      </c>
      <c r="L38" s="57" t="s">
        <v>128</v>
      </c>
      <c r="N38" s="62" t="str">
        <f>N4</f>
        <v>NOV-</v>
      </c>
      <c r="O38" s="62" t="str">
        <f>O4</f>
        <v>NOV-</v>
      </c>
      <c r="P38" t="s">
        <v>128</v>
      </c>
      <c r="R38" s="62" t="str">
        <f>$R$4</f>
        <v>NOV-</v>
      </c>
      <c r="S38" s="62" t="str">
        <f>$S$4</f>
        <v>NOV-</v>
      </c>
      <c r="T38" t="s">
        <v>128</v>
      </c>
    </row>
    <row r="39" spans="1:20" ht="18" x14ac:dyDescent="0.35">
      <c r="A39" s="61"/>
      <c r="B39" s="64" t="s">
        <v>8</v>
      </c>
      <c r="C39" s="64" t="s">
        <v>8</v>
      </c>
      <c r="D39" s="80" t="s">
        <v>129</v>
      </c>
      <c r="F39" s="64" t="s">
        <v>7</v>
      </c>
      <c r="G39" s="64" t="s">
        <v>7</v>
      </c>
      <c r="H39" s="80" t="s">
        <v>129</v>
      </c>
      <c r="J39" s="64" t="s">
        <v>10</v>
      </c>
      <c r="K39" s="64" t="s">
        <v>10</v>
      </c>
      <c r="L39" s="80" t="s">
        <v>129</v>
      </c>
      <c r="N39" s="64" t="str">
        <f>N5</f>
        <v>JAN</v>
      </c>
      <c r="O39" s="64" t="str">
        <f>O5</f>
        <v>JAN</v>
      </c>
      <c r="P39" s="79" t="s">
        <v>129</v>
      </c>
      <c r="R39" s="64" t="str">
        <f>$R$5</f>
        <v>OCT</v>
      </c>
      <c r="S39" s="64" t="str">
        <f>$S$5</f>
        <v>OCT</v>
      </c>
      <c r="T39" s="79" t="s">
        <v>129</v>
      </c>
    </row>
    <row r="40" spans="1:20" x14ac:dyDescent="0.3">
      <c r="A40" s="81" t="s">
        <v>11</v>
      </c>
      <c r="B40" s="68"/>
      <c r="C40" s="68"/>
      <c r="D40" s="69"/>
      <c r="F40" s="68"/>
      <c r="G40" s="68"/>
      <c r="H40" s="69"/>
      <c r="J40" s="68">
        <f>J29</f>
        <v>950</v>
      </c>
      <c r="K40" s="68">
        <f>K29</f>
        <v>3462</v>
      </c>
      <c r="L40" s="68">
        <f>L29</f>
        <v>3293.8210070405348</v>
      </c>
      <c r="N40" s="68">
        <f>N29</f>
        <v>1097</v>
      </c>
      <c r="O40" s="68">
        <f>O29</f>
        <v>7315</v>
      </c>
      <c r="P40" s="68">
        <f>P29</f>
        <v>6966</v>
      </c>
      <c r="R40" s="68">
        <f>F40+J40+N40+B40</f>
        <v>2047</v>
      </c>
      <c r="S40" s="68">
        <f>G40+K40+O40+C40</f>
        <v>10777</v>
      </c>
      <c r="T40" s="68">
        <f>H40+L40+P40+D40</f>
        <v>10259.821007040535</v>
      </c>
    </row>
    <row r="41" spans="1:20" x14ac:dyDescent="0.3">
      <c r="G41" s="57"/>
      <c r="K41" s="57"/>
    </row>
    <row r="42" spans="1:20" x14ac:dyDescent="0.3">
      <c r="A42" s="83" t="s">
        <v>133</v>
      </c>
      <c r="B42" s="68"/>
      <c r="C42" s="68"/>
      <c r="D42" s="69"/>
      <c r="F42" s="68"/>
      <c r="G42" s="69"/>
      <c r="H42" s="69"/>
      <c r="J42" s="68">
        <v>2520.6886219999997</v>
      </c>
      <c r="K42" s="69">
        <v>5906.4752369999978</v>
      </c>
      <c r="L42" s="68">
        <f>K42</f>
        <v>5906.4752369999978</v>
      </c>
      <c r="N42" s="68">
        <v>2748</v>
      </c>
      <c r="O42" s="69">
        <v>10759</v>
      </c>
      <c r="P42" s="68">
        <f>O42</f>
        <v>10759</v>
      </c>
      <c r="R42" s="68">
        <f>F42+J42+N42+B42</f>
        <v>5268.6886219999997</v>
      </c>
      <c r="S42" s="68">
        <f>G42+K42+O42+C42</f>
        <v>16665.475236999999</v>
      </c>
      <c r="T42" s="68">
        <f>H42+L42+P42+D42</f>
        <v>16665.475236999999</v>
      </c>
    </row>
    <row r="43" spans="1:20" x14ac:dyDescent="0.3">
      <c r="A43" s="83"/>
      <c r="B43" s="81"/>
      <c r="G43" s="57"/>
      <c r="K43" s="57"/>
    </row>
    <row r="44" spans="1:20" x14ac:dyDescent="0.3">
      <c r="A44" s="83" t="s">
        <v>134</v>
      </c>
      <c r="B44" s="76"/>
      <c r="C44" s="76"/>
      <c r="D44" s="76"/>
      <c r="F44" s="76"/>
      <c r="G44" s="76"/>
      <c r="H44" s="76"/>
      <c r="J44" s="76">
        <f>J40/J42</f>
        <v>0.37688113942698637</v>
      </c>
      <c r="K44" s="76">
        <f>K40/K42</f>
        <v>0.58613637763398296</v>
      </c>
      <c r="L44" s="76">
        <f>L40/L42</f>
        <v>0.55766271335686224</v>
      </c>
      <c r="N44" s="76">
        <f>N40/N42</f>
        <v>0.3991994177583697</v>
      </c>
      <c r="O44" s="76">
        <f>O40/O42</f>
        <v>0.67989590110605069</v>
      </c>
      <c r="P44" s="76">
        <f>P40/P42</f>
        <v>0.64745794218793573</v>
      </c>
      <c r="R44" s="76">
        <f>R40/R42</f>
        <v>0.38852172653599648</v>
      </c>
      <c r="S44" s="76">
        <f>S40/S42</f>
        <v>0.64666622743966828</v>
      </c>
      <c r="T44" s="84">
        <f>T40/T42</f>
        <v>0.61563326944689245</v>
      </c>
    </row>
    <row r="45" spans="1:20" x14ac:dyDescent="0.3">
      <c r="B45" s="70"/>
      <c r="C45" s="70"/>
      <c r="F45" s="70"/>
      <c r="G45" s="70"/>
      <c r="J45" s="70"/>
      <c r="L45" s="57"/>
      <c r="R45" s="70"/>
    </row>
    <row r="46" spans="1:20" x14ac:dyDescent="0.3">
      <c r="L46" s="57"/>
    </row>
    <row r="47" spans="1:20" ht="18" x14ac:dyDescent="0.35">
      <c r="A47" s="58" t="s">
        <v>135</v>
      </c>
      <c r="B47" s="59" t="s">
        <v>136</v>
      </c>
      <c r="C47" s="59" t="str">
        <f>C37</f>
        <v>2019-2020</v>
      </c>
      <c r="D47" s="34" t="str">
        <f>C47</f>
        <v>2019-2020</v>
      </c>
      <c r="F47" s="59" t="s">
        <v>136</v>
      </c>
      <c r="G47" s="59" t="str">
        <f>G37</f>
        <v>2019-2020</v>
      </c>
      <c r="H47" s="34" t="str">
        <f>G47</f>
        <v>2019-2020</v>
      </c>
      <c r="J47" s="59" t="s">
        <v>136</v>
      </c>
      <c r="K47" s="59" t="str">
        <f>K37</f>
        <v>2019-2020</v>
      </c>
      <c r="L47" s="34" t="str">
        <f>K47</f>
        <v>2019-2020</v>
      </c>
      <c r="N47" s="59" t="str">
        <f>N37</f>
        <v>2019-2020</v>
      </c>
      <c r="O47" s="59" t="str">
        <f>O37</f>
        <v>2019-2020</v>
      </c>
      <c r="P47" s="34" t="str">
        <f>P37</f>
        <v>2019-2020</v>
      </c>
      <c r="R47" s="59" t="str">
        <f>R37</f>
        <v>2020-2021</v>
      </c>
      <c r="S47" s="59" t="str">
        <f>S37</f>
        <v>2019-2020</v>
      </c>
      <c r="T47" s="34" t="str">
        <f>S47</f>
        <v>2019-2020</v>
      </c>
    </row>
    <row r="48" spans="1:20" x14ac:dyDescent="0.3">
      <c r="B48" s="62" t="s">
        <v>3</v>
      </c>
      <c r="C48" s="62" t="s">
        <v>3</v>
      </c>
      <c r="D48" s="57" t="s">
        <v>128</v>
      </c>
      <c r="F48" s="62" t="s">
        <v>2</v>
      </c>
      <c r="G48" s="62" t="s">
        <v>2</v>
      </c>
      <c r="H48" s="57" t="s">
        <v>128</v>
      </c>
      <c r="J48" s="62" t="s">
        <v>5</v>
      </c>
      <c r="K48" s="62" t="s">
        <v>5</v>
      </c>
      <c r="L48" s="57" t="s">
        <v>128</v>
      </c>
      <c r="N48" s="62" t="str">
        <f>N4</f>
        <v>NOV-</v>
      </c>
      <c r="O48" s="62" t="str">
        <f>O4</f>
        <v>NOV-</v>
      </c>
      <c r="P48" t="s">
        <v>128</v>
      </c>
      <c r="R48" s="62" t="str">
        <f>$R$4</f>
        <v>NOV-</v>
      </c>
      <c r="S48" s="62" t="str">
        <f>$S$4</f>
        <v>NOV-</v>
      </c>
      <c r="T48" t="s">
        <v>128</v>
      </c>
    </row>
    <row r="49" spans="1:20" ht="18" x14ac:dyDescent="0.35">
      <c r="A49" s="61"/>
      <c r="B49" s="64" t="s">
        <v>8</v>
      </c>
      <c r="C49" s="64" t="s">
        <v>8</v>
      </c>
      <c r="D49" s="80" t="s">
        <v>129</v>
      </c>
      <c r="F49" s="64" t="s">
        <v>7</v>
      </c>
      <c r="G49" s="64" t="s">
        <v>7</v>
      </c>
      <c r="H49" s="80" t="s">
        <v>129</v>
      </c>
      <c r="J49" s="64" t="s">
        <v>10</v>
      </c>
      <c r="K49" s="64" t="s">
        <v>10</v>
      </c>
      <c r="L49" s="80" t="s">
        <v>129</v>
      </c>
      <c r="N49" s="59" t="str">
        <f>N5</f>
        <v>JAN</v>
      </c>
      <c r="O49" s="59" t="str">
        <f>O5</f>
        <v>JAN</v>
      </c>
      <c r="P49" s="79" t="s">
        <v>129</v>
      </c>
      <c r="R49" s="64" t="str">
        <f>$R$5</f>
        <v>OCT</v>
      </c>
      <c r="S49" s="64" t="str">
        <f>$S$5</f>
        <v>OCT</v>
      </c>
      <c r="T49" s="79" t="s">
        <v>129</v>
      </c>
    </row>
    <row r="50" spans="1:20" x14ac:dyDescent="0.3">
      <c r="A50" s="81" t="s">
        <v>11</v>
      </c>
      <c r="B50" s="68"/>
      <c r="C50" s="68"/>
      <c r="D50" s="68"/>
      <c r="F50" s="68"/>
      <c r="G50" s="68"/>
      <c r="H50" s="65"/>
      <c r="J50" s="68">
        <f>J40</f>
        <v>950</v>
      </c>
      <c r="K50" s="68">
        <f>K40</f>
        <v>3462</v>
      </c>
      <c r="L50" s="68"/>
      <c r="N50" s="68">
        <f>N40</f>
        <v>1097</v>
      </c>
      <c r="O50" s="68">
        <f>O40</f>
        <v>7315</v>
      </c>
      <c r="P50" s="68"/>
      <c r="R50" s="68">
        <f t="shared" ref="R50:S53" si="3">F50+J50+N50+B50</f>
        <v>2047</v>
      </c>
      <c r="S50" s="68">
        <f t="shared" si="3"/>
        <v>10777</v>
      </c>
      <c r="T50" s="68"/>
    </row>
    <row r="51" spans="1:20" x14ac:dyDescent="0.3">
      <c r="A51" s="81" t="str">
        <f>'[1]Income statement'!A8</f>
        <v>Charter revenue</v>
      </c>
      <c r="B51" s="68"/>
      <c r="C51" s="68"/>
      <c r="D51" s="65"/>
      <c r="F51" s="68"/>
      <c r="G51" s="68"/>
      <c r="H51" s="65"/>
      <c r="J51" s="68">
        <f>'Income Statement'!H8</f>
        <v>3</v>
      </c>
      <c r="K51" s="68">
        <f>'Income Statement'!C8</f>
        <v>201</v>
      </c>
      <c r="L51" s="68"/>
      <c r="N51" s="68">
        <f>'[2]Income Statement'!G8</f>
        <v>9</v>
      </c>
      <c r="O51" s="68">
        <f>'[2]Income Statement'!B8</f>
        <v>245</v>
      </c>
      <c r="P51" s="68"/>
      <c r="R51" s="68">
        <f t="shared" si="3"/>
        <v>12</v>
      </c>
      <c r="S51" s="68">
        <f t="shared" si="3"/>
        <v>446</v>
      </c>
    </row>
    <row r="52" spans="1:20" x14ac:dyDescent="0.3">
      <c r="A52" s="81" t="str">
        <f>'[1]Income statement'!A9</f>
        <v>Cargo and mail revenue</v>
      </c>
      <c r="B52" s="68"/>
      <c r="C52" s="68"/>
      <c r="D52" s="65"/>
      <c r="F52" s="68"/>
      <c r="G52" s="68"/>
      <c r="H52" s="65"/>
      <c r="J52" s="68">
        <f>'Income Statement'!H9</f>
        <v>282</v>
      </c>
      <c r="K52" s="68">
        <f>'Income Statement'!C9</f>
        <v>160</v>
      </c>
      <c r="N52" s="68">
        <f>'[2]Income Statement'!G9</f>
        <v>231</v>
      </c>
      <c r="O52" s="68">
        <f>'[2]Income Statement'!B9</f>
        <v>366</v>
      </c>
      <c r="R52" s="68">
        <f t="shared" si="3"/>
        <v>513</v>
      </c>
      <c r="S52" s="68">
        <f t="shared" si="3"/>
        <v>526</v>
      </c>
    </row>
    <row r="53" spans="1:20" x14ac:dyDescent="0.3">
      <c r="A53" s="81" t="str">
        <f>'[1]Income statement'!A10</f>
        <v>Other traffic revenue</v>
      </c>
      <c r="B53" s="72"/>
      <c r="C53" s="72"/>
      <c r="D53" s="65"/>
      <c r="F53" s="72"/>
      <c r="G53" s="72"/>
      <c r="H53" s="65"/>
      <c r="J53" s="72">
        <f>'Income Statement'!H10</f>
        <v>229</v>
      </c>
      <c r="K53" s="72">
        <f>'Income Statement'!C10</f>
        <v>553</v>
      </c>
      <c r="L53" s="79"/>
      <c r="N53" s="72">
        <f>'[2]Income Statement'!G10</f>
        <v>400</v>
      </c>
      <c r="O53" s="72">
        <f>'[2]Income Statement'!B10</f>
        <v>671</v>
      </c>
      <c r="P53" s="79"/>
      <c r="R53" s="72">
        <f t="shared" si="3"/>
        <v>629</v>
      </c>
      <c r="S53" s="72">
        <f t="shared" si="3"/>
        <v>1224</v>
      </c>
      <c r="T53" s="79"/>
    </row>
    <row r="54" spans="1:20" x14ac:dyDescent="0.3">
      <c r="A54" s="85" t="s">
        <v>137</v>
      </c>
      <c r="B54" s="68"/>
      <c r="C54" s="68"/>
      <c r="D54" s="86"/>
      <c r="F54" s="68"/>
      <c r="G54" s="68"/>
      <c r="H54" s="86"/>
      <c r="J54" s="68">
        <f>SUM(J50:J53)</f>
        <v>1464</v>
      </c>
      <c r="K54" s="68">
        <f>SUM(K50:K53)</f>
        <v>4376</v>
      </c>
      <c r="L54" s="68">
        <v>4171.505457813194</v>
      </c>
      <c r="N54" s="68">
        <f>SUM(N50:N53)</f>
        <v>1737</v>
      </c>
      <c r="O54" s="68">
        <f>SUM(O50:O53)</f>
        <v>8597</v>
      </c>
      <c r="P54" s="68">
        <v>8184</v>
      </c>
      <c r="R54" s="68">
        <f>SUM(R50:R53)</f>
        <v>3201</v>
      </c>
      <c r="S54" s="68">
        <f>SUM(S50:S53)</f>
        <v>12973</v>
      </c>
      <c r="T54" s="68">
        <f>H54+L54+P54+D54</f>
        <v>12355.505457813193</v>
      </c>
    </row>
    <row r="55" spans="1:20" x14ac:dyDescent="0.3">
      <c r="A55" s="87"/>
      <c r="B55" s="87"/>
      <c r="C55" s="87"/>
      <c r="D55" s="88"/>
      <c r="F55" s="87"/>
      <c r="G55" s="87"/>
      <c r="H55" s="88"/>
      <c r="K55" s="57"/>
    </row>
    <row r="56" spans="1:20" x14ac:dyDescent="0.3">
      <c r="A56" s="83" t="s">
        <v>138</v>
      </c>
      <c r="B56" s="68"/>
      <c r="C56" s="68"/>
      <c r="D56" s="68"/>
      <c r="F56" s="68"/>
      <c r="G56" s="68"/>
      <c r="H56" s="68"/>
      <c r="J56" s="68">
        <f>J12</f>
        <v>2534.4912019999997</v>
      </c>
      <c r="K56" s="68">
        <f>K12</f>
        <v>6255.5055969999976</v>
      </c>
      <c r="L56" s="68">
        <f>K56</f>
        <v>6255.5055969999976</v>
      </c>
      <c r="N56" s="68">
        <f>N12</f>
        <v>2768.5829469999999</v>
      </c>
      <c r="O56" s="68">
        <f>O12</f>
        <v>11258</v>
      </c>
      <c r="P56" s="68">
        <f>O56</f>
        <v>11258</v>
      </c>
      <c r="R56" s="68">
        <f>F56+J56+N56+B56</f>
        <v>5303.074149</v>
      </c>
      <c r="S56" s="68">
        <f>G56+K56+O56+C56</f>
        <v>17513.505596999996</v>
      </c>
      <c r="T56" s="68">
        <f>H56+L56+P56+D56</f>
        <v>17513.505596999996</v>
      </c>
    </row>
    <row r="57" spans="1:20" x14ac:dyDescent="0.3">
      <c r="A57" s="83"/>
      <c r="B57" s="81"/>
      <c r="C57" s="81"/>
      <c r="D57" s="65"/>
      <c r="G57" s="57"/>
      <c r="H57"/>
      <c r="K57" s="57"/>
    </row>
    <row r="58" spans="1:20" x14ac:dyDescent="0.3">
      <c r="A58" s="83" t="s">
        <v>139</v>
      </c>
      <c r="B58" s="76"/>
      <c r="C58" s="76"/>
      <c r="D58" s="76"/>
      <c r="F58" s="76"/>
      <c r="G58" s="76"/>
      <c r="H58" s="76"/>
      <c r="J58" s="76">
        <f>J54/J56</f>
        <v>0.57763072874142896</v>
      </c>
      <c r="K58" s="76">
        <f>K54/K56</f>
        <v>0.69954377502253906</v>
      </c>
      <c r="L58" s="76">
        <f>L54/L56</f>
        <v>0.66685344503788091</v>
      </c>
      <c r="N58" s="76">
        <f>N54/N56</f>
        <v>0.62739677056892607</v>
      </c>
      <c r="O58" s="76">
        <f>O54/O56</f>
        <v>0.76363474862320124</v>
      </c>
      <c r="P58" s="76">
        <f>P54/P56</f>
        <v>0.72694972464025587</v>
      </c>
      <c r="R58" s="76">
        <f>R54/R56</f>
        <v>0.60361215213323238</v>
      </c>
      <c r="S58" s="76">
        <f>S54/S56</f>
        <v>0.74074261878342795</v>
      </c>
      <c r="T58" s="76">
        <f>T54/T56</f>
        <v>0.70548442682598334</v>
      </c>
    </row>
    <row r="59" spans="1:20" x14ac:dyDescent="0.3">
      <c r="R59" s="70"/>
    </row>
    <row r="60" spans="1:20" x14ac:dyDescent="0.3">
      <c r="B60" s="70"/>
      <c r="F60" s="70"/>
      <c r="R60" s="89"/>
    </row>
    <row r="61" spans="1:20" x14ac:dyDescent="0.3">
      <c r="B61" s="70"/>
      <c r="F61" s="70"/>
    </row>
  </sheetData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_dlc_DocId xmlns="9415a8b7-dc6c-4703-921b-c3bd40dfa113">CEP75RKCEUZV-1429125831-49713</_dlc_DocId>
    <_dlc_DocIdUrl xmlns="9415a8b7-dc6c-4703-921b-c3bd40dfa113">
      <Url>https://scandinavianairlinessystem.sharepoint.com/sites/S01628/_layouts/15/DocIdRedir.aspx?ID=CEP75RKCEUZV-1429125831-49713</Url>
      <Description>CEP75RKCEUZV-1429125831-49713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84629F0D0A4A8C8E2F6434093CEF" ma:contentTypeVersion="11" ma:contentTypeDescription="Create a new document." ma:contentTypeScope="" ma:versionID="81cff8f5a453d733df80d86d4c124ef8">
  <xsd:schema xmlns:xsd="http://www.w3.org/2001/XMLSchema" xmlns:xs="http://www.w3.org/2001/XMLSchema" xmlns:p="http://schemas.microsoft.com/office/2006/metadata/properties" xmlns:ns2="9415a8b7-dc6c-4703-921b-c3bd40dfa113" xmlns:ns3="e2b8da78-8c70-4e54-8e3f-3e64575ae984" targetNamespace="http://schemas.microsoft.com/office/2006/metadata/properties" ma:root="true" ma:fieldsID="241b01e174e77f59453dd53a34f5ca23" ns2:_="" ns3:_="">
    <xsd:import namespace="9415a8b7-dc6c-4703-921b-c3bd40dfa113"/>
    <xsd:import namespace="e2b8da78-8c70-4e54-8e3f-3e64575ae9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5a8b7-dc6c-4703-921b-c3bd40dfa1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8da78-8c70-4e54-8e3f-3e64575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3984F-5BD3-44E0-9E91-9CDDC9D7F0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8B070-7A14-46E1-9A6B-9F8F42B099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BAF7522-6C56-4A56-AF27-0D9175A38E4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AEF24E0-0BC4-464C-83C3-16A05863404B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89d774d4-ea07-4e23-9f3f-30c9aae6f4e6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0c2b78f-1e9d-4a7d-84bb-6cc02aabce21"/>
    <ds:schemaRef ds:uri="http://schemas.microsoft.com/sharepoint/v3"/>
    <ds:schemaRef ds:uri="9415a8b7-dc6c-4703-921b-c3bd40dfa113"/>
  </ds:schemaRefs>
</ds:datastoreItem>
</file>

<file path=customXml/itemProps5.xml><?xml version="1.0" encoding="utf-8"?>
<ds:datastoreItem xmlns:ds="http://schemas.openxmlformats.org/officeDocument/2006/customXml" ds:itemID="{55729F03-978D-4B89-B9B0-4074D73E8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5a8b7-dc6c-4703-921b-c3bd40dfa113"/>
    <ds:schemaRef ds:uri="e2b8da78-8c70-4e54-8e3f-3e64575ae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Statement</vt:lpstr>
      <vt:lpstr>Balance Sheet</vt:lpstr>
      <vt:lpstr>Cash-Flow</vt:lpstr>
      <vt:lpstr>CASK, yield, PASK &amp; RASK</vt:lpstr>
      <vt:lpstr>'Income Statement'!Print_Titles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Stenvall</dc:creator>
  <cp:keywords/>
  <dc:description/>
  <cp:lastModifiedBy>Fischier, Michel (STOUX)</cp:lastModifiedBy>
  <cp:revision/>
  <dcterms:created xsi:type="dcterms:W3CDTF">2009-07-29T11:57:43Z</dcterms:created>
  <dcterms:modified xsi:type="dcterms:W3CDTF">2021-05-24T12:58:24Z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0x010100437284629F0D0A4A8C8E2F6434093CEF</vt:lpwstr>
  </property>
  <property fmtid="{D5CDD505-2E9C-101B-9397-08002B2CF9AE}" pid="3" name="_dlc_ExpireDate">
    <vt:lpwstr>2022-01-31T11:42:10Z</vt:lpwstr>
  </property>
  <property fmtid="{D5CDD505-2E9C-101B-9397-08002B2CF9AE}" pid="4" name="_dlc_policyId">
    <vt:lpwstr/>
  </property>
  <property fmtid="{D5CDD505-2E9C-101B-9397-08002B2CF9AE}" pid="5" name="ItemRetentionFormula">
    <vt:lpwstr>&lt;formula id="Microsoft.Office.RecordsManagement.PolicyFeatures.Expiration.Formula.BuiltIn"&gt;&lt;property&gt;_dlc_ExpireDate&lt;/property&gt;&lt;number&gt;0&lt;/number&gt;&lt;period&gt;years&lt;/period&gt;&lt;/formula&gt;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QFMSP source name">
    <vt:lpwstr/>
  </property>
  <property fmtid="{D5CDD505-2E9C-101B-9397-08002B2CF9AE}" pid="8" name="_dlc_DocIdItemGuid">
    <vt:lpwstr>af13e21b-0620-4144-bcef-3f217d125453</vt:lpwstr>
  </property>
</Properties>
</file>